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ABHILASH\ABHILASH ASSOCIATES\DRGL\PROJECTS\OSTIA\ESTIMATE\E1 - 25.06.2025\FINISHING REPORTS\ABHILASH\"/>
    </mc:Choice>
  </mc:AlternateContent>
  <xr:revisionPtr revIDLastSave="0" documentId="13_ncr:1_{57CA6668-B6F6-4238-9451-4C672ECB6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TE ANALYSIS" sheetId="2" r:id="rId1"/>
    <sheet name="WP" sheetId="1" r:id="rId2"/>
    <sheet name="AREA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45" i="1" l="1"/>
  <c r="N1153" i="1"/>
  <c r="M1153" i="1"/>
  <c r="K52" i="2"/>
  <c r="K53" i="2"/>
  <c r="K54" i="2"/>
  <c r="K55" i="2"/>
  <c r="K51" i="2"/>
  <c r="K43" i="2"/>
  <c r="K44" i="2"/>
  <c r="K45" i="2"/>
  <c r="K46" i="2"/>
  <c r="K42" i="2"/>
  <c r="K34" i="2"/>
  <c r="K35" i="2"/>
  <c r="K36" i="2"/>
  <c r="K37" i="2"/>
  <c r="K33" i="2"/>
  <c r="K25" i="2"/>
  <c r="K26" i="2"/>
  <c r="K27" i="2"/>
  <c r="K28" i="2"/>
  <c r="K24" i="2"/>
  <c r="K16" i="2"/>
  <c r="K17" i="2"/>
  <c r="K18" i="2"/>
  <c r="K19" i="2"/>
  <c r="K15" i="2"/>
  <c r="H30" i="2"/>
  <c r="H21" i="2"/>
  <c r="H12" i="2"/>
  <c r="H2" i="2"/>
  <c r="N41" i="4"/>
  <c r="C41" i="4"/>
  <c r="O41" i="4" s="1"/>
  <c r="N39" i="4"/>
  <c r="N37" i="4"/>
  <c r="C37" i="4"/>
  <c r="C39" i="4" s="1"/>
  <c r="O39" i="4" s="1"/>
  <c r="P39" i="4" s="1"/>
  <c r="N35" i="4"/>
  <c r="O35" i="4" s="1"/>
  <c r="O33" i="4"/>
  <c r="Q33" i="4" s="1"/>
  <c r="N33" i="4"/>
  <c r="N31" i="4"/>
  <c r="O31" i="4" s="1"/>
  <c r="N29" i="4"/>
  <c r="O29" i="4" s="1"/>
  <c r="N27" i="4"/>
  <c r="O25" i="4" s="1"/>
  <c r="N25" i="4"/>
  <c r="O23" i="4" s="1"/>
  <c r="N23" i="4"/>
  <c r="O21" i="4"/>
  <c r="P21" i="4" s="1"/>
  <c r="R21" i="4" s="1"/>
  <c r="N21" i="4"/>
  <c r="N19" i="4"/>
  <c r="O19" i="4" s="1"/>
  <c r="N17" i="4"/>
  <c r="O17" i="4" s="1"/>
  <c r="O15" i="4"/>
  <c r="Q15" i="4" s="1"/>
  <c r="N15" i="4"/>
  <c r="N13" i="4"/>
  <c r="O13" i="4" s="1"/>
  <c r="N11" i="4"/>
  <c r="O11" i="4" s="1"/>
  <c r="O9" i="4"/>
  <c r="Q9" i="4" s="1"/>
  <c r="N9" i="4"/>
  <c r="N7" i="4"/>
  <c r="N43" i="4" s="1"/>
  <c r="H48" i="2"/>
  <c r="H39" i="2"/>
  <c r="K5" i="2" l="1"/>
  <c r="K6" i="2"/>
  <c r="K7" i="2"/>
  <c r="K9" i="2"/>
  <c r="Q19" i="4"/>
  <c r="P19" i="4"/>
  <c r="R19" i="4" s="1"/>
  <c r="Q13" i="4"/>
  <c r="P13" i="4"/>
  <c r="R13" i="4" s="1"/>
  <c r="P31" i="4"/>
  <c r="R31" i="4" s="1"/>
  <c r="Q31" i="4"/>
  <c r="Q17" i="4"/>
  <c r="P17" i="4"/>
  <c r="R17" i="4" s="1"/>
  <c r="Q41" i="4"/>
  <c r="P41" i="4"/>
  <c r="R41" i="4" s="1"/>
  <c r="Q23" i="4"/>
  <c r="P23" i="4"/>
  <c r="R23" i="4" s="1"/>
  <c r="P25" i="4"/>
  <c r="R25" i="4" s="1"/>
  <c r="Q25" i="4"/>
  <c r="Q29" i="4"/>
  <c r="P29" i="4"/>
  <c r="R29" i="4" s="1"/>
  <c r="Q11" i="4"/>
  <c r="P11" i="4"/>
  <c r="R11" i="4" s="1"/>
  <c r="Q35" i="4"/>
  <c r="P35" i="4"/>
  <c r="R35" i="4" s="1"/>
  <c r="Q21" i="4"/>
  <c r="O7" i="4"/>
  <c r="O37" i="4"/>
  <c r="P9" i="4"/>
  <c r="R9" i="4" s="1"/>
  <c r="P33" i="4"/>
  <c r="R33" i="4" s="1"/>
  <c r="O27" i="4"/>
  <c r="P15" i="4"/>
  <c r="R15" i="4" s="1"/>
  <c r="K8" i="2"/>
  <c r="Q37" i="4" l="1"/>
  <c r="P37" i="4"/>
  <c r="R37" i="4" s="1"/>
  <c r="O43" i="4"/>
  <c r="P7" i="4"/>
  <c r="P27" i="4"/>
  <c r="R27" i="4" s="1"/>
  <c r="Q27" i="4"/>
  <c r="Q43" i="4" s="1"/>
  <c r="R43" i="4"/>
  <c r="P43" i="4" l="1"/>
  <c r="O1159" i="1" l="1"/>
  <c r="E54" i="2" s="1"/>
  <c r="G54" i="2" s="1"/>
  <c r="H54" i="2" s="1"/>
  <c r="I54" i="2" s="1"/>
  <c r="P1153" i="1"/>
  <c r="AG1155" i="1" l="1"/>
  <c r="A1139" i="1"/>
  <c r="AO1138" i="1"/>
  <c r="AN1138" i="1"/>
  <c r="AM1138" i="1"/>
  <c r="AL1138" i="1"/>
  <c r="AK1138" i="1"/>
  <c r="AJ1138" i="1"/>
  <c r="AI1138" i="1"/>
  <c r="AH1138" i="1"/>
  <c r="AG1138" i="1"/>
  <c r="B1132" i="1"/>
  <c r="B1154" i="1" s="1"/>
  <c r="B1131" i="1"/>
  <c r="B1153" i="1" s="1"/>
  <c r="B1130" i="1"/>
  <c r="B1152" i="1" s="1"/>
  <c r="B1129" i="1"/>
  <c r="B1151" i="1" s="1"/>
  <c r="B1128" i="1"/>
  <c r="B1150" i="1" s="1"/>
  <c r="B1127" i="1"/>
  <c r="B1149" i="1" s="1"/>
  <c r="B1126" i="1"/>
  <c r="B1148" i="1" s="1"/>
  <c r="B1125" i="1"/>
  <c r="B1147" i="1" s="1"/>
  <c r="B1124" i="1"/>
  <c r="B1146" i="1" s="1"/>
  <c r="B1123" i="1"/>
  <c r="B1145" i="1" s="1"/>
  <c r="B1122" i="1"/>
  <c r="B1144" i="1" s="1"/>
  <c r="B1121" i="1"/>
  <c r="B1143" i="1" s="1"/>
  <c r="B1120" i="1"/>
  <c r="B1142" i="1" s="1"/>
  <c r="B1119" i="1"/>
  <c r="B1141" i="1" s="1"/>
  <c r="B1118" i="1"/>
  <c r="B1140" i="1" s="1"/>
  <c r="A1118" i="1"/>
  <c r="B1117" i="1"/>
  <c r="B1139" i="1" s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AD1115" i="1"/>
  <c r="AB1115" i="1"/>
  <c r="Z1115" i="1"/>
  <c r="X1115" i="1"/>
  <c r="V1115" i="1"/>
  <c r="S1115" i="1"/>
  <c r="P1115" i="1"/>
  <c r="M1115" i="1"/>
  <c r="I1115" i="1"/>
  <c r="AG1114" i="1"/>
  <c r="I1114" i="1"/>
  <c r="H1114" i="1"/>
  <c r="G1114" i="1"/>
  <c r="F1114" i="1"/>
  <c r="E1114" i="1"/>
  <c r="D1114" i="1"/>
  <c r="C1114" i="1"/>
  <c r="B1114" i="1"/>
  <c r="A1114" i="1"/>
  <c r="AO1111" i="1"/>
  <c r="AN1111" i="1"/>
  <c r="AM1111" i="1"/>
  <c r="AI1111" i="1"/>
  <c r="AP1110" i="1"/>
  <c r="AO1110" i="1"/>
  <c r="AO1132" i="1" s="1"/>
  <c r="AN1110" i="1"/>
  <c r="AN1132" i="1" s="1"/>
  <c r="AL1110" i="1"/>
  <c r="AL1132" i="1" s="1"/>
  <c r="AK1110" i="1"/>
  <c r="AJ1110" i="1"/>
  <c r="AG1110" i="1"/>
  <c r="AF1110" i="1"/>
  <c r="AF1132" i="1" s="1"/>
  <c r="AE1110" i="1"/>
  <c r="AE1132" i="1" s="1"/>
  <c r="AD1110" i="1"/>
  <c r="AD1132" i="1" s="1"/>
  <c r="AC1110" i="1"/>
  <c r="AC1132" i="1" s="1"/>
  <c r="AB1110" i="1"/>
  <c r="AB1132" i="1" s="1"/>
  <c r="AA1110" i="1"/>
  <c r="AA1132" i="1" s="1"/>
  <c r="Z1110" i="1"/>
  <c r="Z1132" i="1" s="1"/>
  <c r="Y1110" i="1"/>
  <c r="Y1132" i="1" s="1"/>
  <c r="X1110" i="1"/>
  <c r="X1132" i="1" s="1"/>
  <c r="U1110" i="1"/>
  <c r="U1132" i="1" s="1"/>
  <c r="T1110" i="1"/>
  <c r="T1132" i="1" s="1"/>
  <c r="S1110" i="1"/>
  <c r="S1132" i="1" s="1"/>
  <c r="R1110" i="1"/>
  <c r="R1132" i="1" s="1"/>
  <c r="Q1110" i="1"/>
  <c r="Q1132" i="1" s="1"/>
  <c r="P1110" i="1"/>
  <c r="P1132" i="1" s="1"/>
  <c r="O1110" i="1"/>
  <c r="O1132" i="1" s="1"/>
  <c r="N1110" i="1"/>
  <c r="N1132" i="1" s="1"/>
  <c r="M1110" i="1"/>
  <c r="M1132" i="1" s="1"/>
  <c r="L1110" i="1"/>
  <c r="L1132" i="1" s="1"/>
  <c r="K1110" i="1"/>
  <c r="K1132" i="1" s="1"/>
  <c r="J1110" i="1"/>
  <c r="J1132" i="1" s="1"/>
  <c r="I1110" i="1"/>
  <c r="I1132" i="1" s="1"/>
  <c r="B1110" i="1"/>
  <c r="H1109" i="1"/>
  <c r="G1109" i="1"/>
  <c r="F1109" i="1"/>
  <c r="V1109" i="1" s="1"/>
  <c r="H1108" i="1"/>
  <c r="G1108" i="1"/>
  <c r="F1108" i="1"/>
  <c r="V1108" i="1" s="1"/>
  <c r="G1107" i="1"/>
  <c r="W1107" i="1" s="1"/>
  <c r="F1107" i="1"/>
  <c r="V1107" i="1" s="1"/>
  <c r="AO1104" i="1"/>
  <c r="AN1104" i="1"/>
  <c r="AM1104" i="1"/>
  <c r="AI1104" i="1"/>
  <c r="AP1103" i="1"/>
  <c r="AO1103" i="1"/>
  <c r="AN1103" i="1"/>
  <c r="AL1103" i="1"/>
  <c r="AC1103" i="1"/>
  <c r="AC1131" i="1" s="1"/>
  <c r="AB1103" i="1"/>
  <c r="AB1131" i="1" s="1"/>
  <c r="AA1103" i="1"/>
  <c r="AA1131" i="1" s="1"/>
  <c r="Z1103" i="1"/>
  <c r="Z1131" i="1" s="1"/>
  <c r="Y1103" i="1"/>
  <c r="Y1131" i="1" s="1"/>
  <c r="X1103" i="1"/>
  <c r="X1131" i="1" s="1"/>
  <c r="W1103" i="1"/>
  <c r="W1131" i="1" s="1"/>
  <c r="V1103" i="1"/>
  <c r="V1131" i="1" s="1"/>
  <c r="U1103" i="1"/>
  <c r="U1131" i="1" s="1"/>
  <c r="T1103" i="1"/>
  <c r="T1131" i="1" s="1"/>
  <c r="S1103" i="1"/>
  <c r="S1131" i="1" s="1"/>
  <c r="R1103" i="1"/>
  <c r="R1131" i="1" s="1"/>
  <c r="Q1103" i="1"/>
  <c r="Q1131" i="1" s="1"/>
  <c r="P1103" i="1"/>
  <c r="P1131" i="1" s="1"/>
  <c r="O1103" i="1"/>
  <c r="O1131" i="1" s="1"/>
  <c r="N1103" i="1"/>
  <c r="N1131" i="1" s="1"/>
  <c r="M1103" i="1"/>
  <c r="M1131" i="1" s="1"/>
  <c r="L1103" i="1"/>
  <c r="L1131" i="1" s="1"/>
  <c r="K1103" i="1"/>
  <c r="K1131" i="1" s="1"/>
  <c r="J1103" i="1"/>
  <c r="J1131" i="1" s="1"/>
  <c r="I1103" i="1"/>
  <c r="I1131" i="1" s="1"/>
  <c r="B1103" i="1"/>
  <c r="G1101" i="1"/>
  <c r="F1101" i="1"/>
  <c r="AD1101" i="1" s="1"/>
  <c r="AD1103" i="1" s="1"/>
  <c r="AD1131" i="1" s="1"/>
  <c r="I1158" i="1" s="1"/>
  <c r="AO1097" i="1"/>
  <c r="AN1097" i="1"/>
  <c r="AM1097" i="1"/>
  <c r="AI1097" i="1"/>
  <c r="AP1096" i="1"/>
  <c r="AO1096" i="1"/>
  <c r="AN1096" i="1"/>
  <c r="AF1096" i="1"/>
  <c r="AF1130" i="1" s="1"/>
  <c r="AE1096" i="1"/>
  <c r="AE1130" i="1" s="1"/>
  <c r="AD1096" i="1"/>
  <c r="AD1130" i="1" s="1"/>
  <c r="AC1096" i="1"/>
  <c r="AC1130" i="1" s="1"/>
  <c r="AB1096" i="1"/>
  <c r="AB1130" i="1" s="1"/>
  <c r="AA1096" i="1"/>
  <c r="AA1130" i="1" s="1"/>
  <c r="Z1096" i="1"/>
  <c r="Z1130" i="1" s="1"/>
  <c r="Y1096" i="1"/>
  <c r="Y1130" i="1" s="1"/>
  <c r="X1096" i="1"/>
  <c r="X1130" i="1" s="1"/>
  <c r="W1096" i="1"/>
  <c r="W1130" i="1" s="1"/>
  <c r="V1096" i="1"/>
  <c r="V1130" i="1" s="1"/>
  <c r="O1096" i="1"/>
  <c r="O1130" i="1" s="1"/>
  <c r="N1096" i="1"/>
  <c r="N1130" i="1" s="1"/>
  <c r="M1096" i="1"/>
  <c r="M1130" i="1" s="1"/>
  <c r="B1096" i="1"/>
  <c r="AL1095" i="1"/>
  <c r="AL1094" i="1"/>
  <c r="F1094" i="1"/>
  <c r="AG1094" i="1" s="1"/>
  <c r="AL1093" i="1"/>
  <c r="F1093" i="1"/>
  <c r="AL1092" i="1"/>
  <c r="F1092" i="1"/>
  <c r="AM1092" i="1" s="1"/>
  <c r="AL1091" i="1"/>
  <c r="AM1089" i="1"/>
  <c r="AL1089" i="1"/>
  <c r="AG1089" i="1"/>
  <c r="K1089" i="1"/>
  <c r="J1089" i="1"/>
  <c r="I1089" i="1"/>
  <c r="A1089" i="1"/>
  <c r="AM1088" i="1"/>
  <c r="AL1088" i="1"/>
  <c r="AG1088" i="1"/>
  <c r="K1088" i="1"/>
  <c r="J1088" i="1"/>
  <c r="I1088" i="1"/>
  <c r="AM1087" i="1"/>
  <c r="AG1087" i="1"/>
  <c r="L1087" i="1"/>
  <c r="AL1087" i="1" s="1"/>
  <c r="K1087" i="1"/>
  <c r="J1087" i="1"/>
  <c r="H1087" i="1"/>
  <c r="I1087" i="1" s="1"/>
  <c r="AM1086" i="1"/>
  <c r="AL1086" i="1"/>
  <c r="AG1086" i="1"/>
  <c r="K1086" i="1"/>
  <c r="J1086" i="1"/>
  <c r="I1086" i="1"/>
  <c r="AM1085" i="1"/>
  <c r="AL1085" i="1"/>
  <c r="AG1085" i="1"/>
  <c r="R1085" i="1"/>
  <c r="Q1085" i="1"/>
  <c r="P1085" i="1"/>
  <c r="A1085" i="1"/>
  <c r="A1086" i="1" s="1"/>
  <c r="A1087" i="1" s="1"/>
  <c r="AM1084" i="1"/>
  <c r="AL1084" i="1"/>
  <c r="AG1084" i="1"/>
  <c r="U1084" i="1"/>
  <c r="T1084" i="1"/>
  <c r="S1084" i="1"/>
  <c r="AM1083" i="1"/>
  <c r="AL1083" i="1"/>
  <c r="AG1083" i="1"/>
  <c r="U1083" i="1"/>
  <c r="T1083" i="1"/>
  <c r="S1083" i="1"/>
  <c r="AM1080" i="1"/>
  <c r="AL1080" i="1"/>
  <c r="AG1080" i="1"/>
  <c r="K1080" i="1"/>
  <c r="J1080" i="1"/>
  <c r="I1080" i="1"/>
  <c r="A1080" i="1"/>
  <c r="AM1079" i="1"/>
  <c r="AL1079" i="1"/>
  <c r="AG1079" i="1"/>
  <c r="K1079" i="1"/>
  <c r="J1079" i="1"/>
  <c r="I1079" i="1"/>
  <c r="AM1078" i="1"/>
  <c r="AG1078" i="1"/>
  <c r="L1078" i="1"/>
  <c r="AL1078" i="1" s="1"/>
  <c r="K1078" i="1"/>
  <c r="J1078" i="1"/>
  <c r="H1078" i="1"/>
  <c r="I1078" i="1" s="1"/>
  <c r="AM1077" i="1"/>
  <c r="AL1077" i="1"/>
  <c r="AG1077" i="1"/>
  <c r="K1077" i="1"/>
  <c r="J1077" i="1"/>
  <c r="I1077" i="1"/>
  <c r="AM1076" i="1"/>
  <c r="AL1076" i="1"/>
  <c r="AG1076" i="1"/>
  <c r="R1076" i="1"/>
  <c r="Q1076" i="1"/>
  <c r="P1076" i="1"/>
  <c r="A1076" i="1"/>
  <c r="A1077" i="1" s="1"/>
  <c r="A1078" i="1" s="1"/>
  <c r="AM1075" i="1"/>
  <c r="AL1075" i="1"/>
  <c r="AG1075" i="1"/>
  <c r="U1075" i="1"/>
  <c r="T1075" i="1"/>
  <c r="S1075" i="1"/>
  <c r="AM1072" i="1"/>
  <c r="AL1072" i="1"/>
  <c r="AG1072" i="1"/>
  <c r="K1072" i="1"/>
  <c r="J1072" i="1"/>
  <c r="I1072" i="1"/>
  <c r="A1072" i="1"/>
  <c r="AM1071" i="1"/>
  <c r="AL1071" i="1"/>
  <c r="AG1071" i="1"/>
  <c r="K1071" i="1"/>
  <c r="J1071" i="1"/>
  <c r="I1071" i="1"/>
  <c r="AM1070" i="1"/>
  <c r="AG1070" i="1"/>
  <c r="L1070" i="1"/>
  <c r="AL1070" i="1" s="1"/>
  <c r="K1070" i="1"/>
  <c r="J1070" i="1"/>
  <c r="H1070" i="1"/>
  <c r="I1070" i="1" s="1"/>
  <c r="AM1069" i="1"/>
  <c r="AL1069" i="1"/>
  <c r="AG1069" i="1"/>
  <c r="K1069" i="1"/>
  <c r="J1069" i="1"/>
  <c r="I1069" i="1"/>
  <c r="AM1068" i="1"/>
  <c r="AL1068" i="1"/>
  <c r="AG1068" i="1"/>
  <c r="R1068" i="1"/>
  <c r="Q1068" i="1"/>
  <c r="P1068" i="1"/>
  <c r="A1068" i="1"/>
  <c r="A1069" i="1" s="1"/>
  <c r="A1070" i="1" s="1"/>
  <c r="AM1067" i="1"/>
  <c r="AL1067" i="1"/>
  <c r="AG1067" i="1"/>
  <c r="U1067" i="1"/>
  <c r="T1067" i="1"/>
  <c r="S1067" i="1"/>
  <c r="AM1064" i="1"/>
  <c r="AL1064" i="1"/>
  <c r="AG1064" i="1"/>
  <c r="K1064" i="1"/>
  <c r="J1064" i="1"/>
  <c r="I1064" i="1"/>
  <c r="AM1063" i="1"/>
  <c r="AG1063" i="1"/>
  <c r="L1063" i="1"/>
  <c r="AL1063" i="1" s="1"/>
  <c r="K1063" i="1"/>
  <c r="J1063" i="1"/>
  <c r="H1063" i="1"/>
  <c r="I1063" i="1" s="1"/>
  <c r="AM1062" i="1"/>
  <c r="AL1062" i="1"/>
  <c r="AG1062" i="1"/>
  <c r="K1062" i="1"/>
  <c r="J1062" i="1"/>
  <c r="I1062" i="1"/>
  <c r="AM1061" i="1"/>
  <c r="AL1061" i="1"/>
  <c r="AG1061" i="1"/>
  <c r="R1061" i="1"/>
  <c r="Q1061" i="1"/>
  <c r="P1061" i="1"/>
  <c r="A1061" i="1"/>
  <c r="A1062" i="1" s="1"/>
  <c r="A1063" i="1" s="1"/>
  <c r="AM1060" i="1"/>
  <c r="AL1060" i="1"/>
  <c r="AG1060" i="1"/>
  <c r="U1060" i="1"/>
  <c r="T1060" i="1"/>
  <c r="S1060" i="1"/>
  <c r="AM1057" i="1"/>
  <c r="AL1057" i="1"/>
  <c r="AG1057" i="1"/>
  <c r="K1057" i="1"/>
  <c r="J1057" i="1"/>
  <c r="I1057" i="1"/>
  <c r="AM1056" i="1"/>
  <c r="AG1056" i="1"/>
  <c r="L1056" i="1"/>
  <c r="AL1056" i="1" s="1"/>
  <c r="K1056" i="1"/>
  <c r="J1056" i="1"/>
  <c r="H1056" i="1"/>
  <c r="I1056" i="1" s="1"/>
  <c r="AM1055" i="1"/>
  <c r="AL1055" i="1"/>
  <c r="AG1055" i="1"/>
  <c r="K1055" i="1"/>
  <c r="J1055" i="1"/>
  <c r="I1055" i="1"/>
  <c r="AM1054" i="1"/>
  <c r="AL1054" i="1"/>
  <c r="AG1054" i="1"/>
  <c r="R1054" i="1"/>
  <c r="Q1054" i="1"/>
  <c r="P1054" i="1"/>
  <c r="A1054" i="1"/>
  <c r="A1055" i="1" s="1"/>
  <c r="A1056" i="1" s="1"/>
  <c r="AM1053" i="1"/>
  <c r="AL1053" i="1"/>
  <c r="AG1053" i="1"/>
  <c r="U1053" i="1"/>
  <c r="T1053" i="1"/>
  <c r="S1053" i="1"/>
  <c r="AM1050" i="1"/>
  <c r="AL1050" i="1"/>
  <c r="AG1050" i="1"/>
  <c r="K1050" i="1"/>
  <c r="J1050" i="1"/>
  <c r="I1050" i="1"/>
  <c r="AM1049" i="1"/>
  <c r="AG1049" i="1"/>
  <c r="L1049" i="1"/>
  <c r="AL1049" i="1" s="1"/>
  <c r="K1049" i="1"/>
  <c r="J1049" i="1"/>
  <c r="H1049" i="1"/>
  <c r="I1049" i="1" s="1"/>
  <c r="AM1048" i="1"/>
  <c r="AL1048" i="1"/>
  <c r="AG1048" i="1"/>
  <c r="K1048" i="1"/>
  <c r="J1048" i="1"/>
  <c r="I1048" i="1"/>
  <c r="AM1047" i="1"/>
  <c r="AL1047" i="1"/>
  <c r="AG1047" i="1"/>
  <c r="R1047" i="1"/>
  <c r="Q1047" i="1"/>
  <c r="P1047" i="1"/>
  <c r="A1047" i="1"/>
  <c r="A1048" i="1" s="1"/>
  <c r="A1049" i="1" s="1"/>
  <c r="AM1046" i="1"/>
  <c r="AL1046" i="1"/>
  <c r="AG1046" i="1"/>
  <c r="U1046" i="1"/>
  <c r="T1046" i="1"/>
  <c r="S1046" i="1"/>
  <c r="AM1043" i="1"/>
  <c r="AL1043" i="1"/>
  <c r="AG1043" i="1"/>
  <c r="K1043" i="1"/>
  <c r="J1043" i="1"/>
  <c r="I1043" i="1"/>
  <c r="AM1042" i="1"/>
  <c r="AG1042" i="1"/>
  <c r="L1042" i="1"/>
  <c r="AL1042" i="1" s="1"/>
  <c r="K1042" i="1"/>
  <c r="J1042" i="1"/>
  <c r="H1042" i="1"/>
  <c r="I1042" i="1" s="1"/>
  <c r="AM1041" i="1"/>
  <c r="AL1041" i="1"/>
  <c r="AG1041" i="1"/>
  <c r="K1041" i="1"/>
  <c r="J1041" i="1"/>
  <c r="I1041" i="1"/>
  <c r="AM1040" i="1"/>
  <c r="AL1040" i="1"/>
  <c r="AG1040" i="1"/>
  <c r="R1040" i="1"/>
  <c r="Q1040" i="1"/>
  <c r="P1040" i="1"/>
  <c r="A1040" i="1"/>
  <c r="A1041" i="1" s="1"/>
  <c r="A1042" i="1" s="1"/>
  <c r="AM1039" i="1"/>
  <c r="AL1039" i="1"/>
  <c r="AG1039" i="1"/>
  <c r="U1039" i="1"/>
  <c r="T1039" i="1"/>
  <c r="S1039" i="1"/>
  <c r="AM1036" i="1"/>
  <c r="AL1036" i="1"/>
  <c r="AG1036" i="1"/>
  <c r="K1036" i="1"/>
  <c r="J1036" i="1"/>
  <c r="I1036" i="1"/>
  <c r="A1036" i="1"/>
  <c r="AM1035" i="1"/>
  <c r="AL1035" i="1"/>
  <c r="AG1035" i="1"/>
  <c r="K1035" i="1"/>
  <c r="J1035" i="1"/>
  <c r="I1035" i="1"/>
  <c r="AM1034" i="1"/>
  <c r="AG1034" i="1"/>
  <c r="L1034" i="1"/>
  <c r="AL1034" i="1" s="1"/>
  <c r="K1034" i="1"/>
  <c r="J1034" i="1"/>
  <c r="H1034" i="1"/>
  <c r="I1034" i="1" s="1"/>
  <c r="A1034" i="1"/>
  <c r="AM1033" i="1"/>
  <c r="AL1033" i="1"/>
  <c r="AG1033" i="1"/>
  <c r="K1033" i="1"/>
  <c r="J1033" i="1"/>
  <c r="I1033" i="1"/>
  <c r="AM1032" i="1"/>
  <c r="AL1032" i="1"/>
  <c r="AG1032" i="1"/>
  <c r="R1032" i="1"/>
  <c r="Q1032" i="1"/>
  <c r="P1032" i="1"/>
  <c r="A1032" i="1"/>
  <c r="AM1031" i="1"/>
  <c r="AL1031" i="1"/>
  <c r="AG1031" i="1"/>
  <c r="U1031" i="1"/>
  <c r="T1031" i="1"/>
  <c r="S1031" i="1"/>
  <c r="AM1028" i="1"/>
  <c r="AL1028" i="1"/>
  <c r="AG1028" i="1"/>
  <c r="K1028" i="1"/>
  <c r="J1028" i="1"/>
  <c r="I1028" i="1"/>
  <c r="A1028" i="1"/>
  <c r="AM1027" i="1"/>
  <c r="AL1027" i="1"/>
  <c r="AG1027" i="1"/>
  <c r="K1027" i="1"/>
  <c r="J1027" i="1"/>
  <c r="I1027" i="1"/>
  <c r="AM1026" i="1"/>
  <c r="AG1026" i="1"/>
  <c r="L1026" i="1"/>
  <c r="K1026" i="1"/>
  <c r="J1026" i="1"/>
  <c r="H1026" i="1"/>
  <c r="I1026" i="1" s="1"/>
  <c r="AM1025" i="1"/>
  <c r="AL1025" i="1"/>
  <c r="AG1025" i="1"/>
  <c r="K1025" i="1"/>
  <c r="J1025" i="1"/>
  <c r="I1025" i="1"/>
  <c r="AM1024" i="1"/>
  <c r="AL1024" i="1"/>
  <c r="AG1024" i="1"/>
  <c r="R1024" i="1"/>
  <c r="Q1024" i="1"/>
  <c r="P1024" i="1"/>
  <c r="A1024" i="1"/>
  <c r="A1025" i="1" s="1"/>
  <c r="A1026" i="1" s="1"/>
  <c r="AM1023" i="1"/>
  <c r="AL1023" i="1"/>
  <c r="AG1023" i="1"/>
  <c r="U1023" i="1"/>
  <c r="T1023" i="1"/>
  <c r="S1023" i="1"/>
  <c r="AM1020" i="1"/>
  <c r="AL1020" i="1"/>
  <c r="AG1020" i="1"/>
  <c r="K1020" i="1"/>
  <c r="J1020" i="1"/>
  <c r="I1020" i="1"/>
  <c r="A1020" i="1"/>
  <c r="AM1019" i="1"/>
  <c r="AL1019" i="1"/>
  <c r="AG1019" i="1"/>
  <c r="K1019" i="1"/>
  <c r="J1019" i="1"/>
  <c r="I1019" i="1"/>
  <c r="AM1018" i="1"/>
  <c r="AG1018" i="1"/>
  <c r="L1018" i="1"/>
  <c r="AL1018" i="1" s="1"/>
  <c r="K1018" i="1"/>
  <c r="J1018" i="1"/>
  <c r="H1018" i="1"/>
  <c r="I1018" i="1" s="1"/>
  <c r="A1018" i="1"/>
  <c r="AM1017" i="1"/>
  <c r="AL1017" i="1"/>
  <c r="AG1017" i="1"/>
  <c r="K1017" i="1"/>
  <c r="J1017" i="1"/>
  <c r="I1017" i="1"/>
  <c r="AM1016" i="1"/>
  <c r="AL1016" i="1"/>
  <c r="AG1016" i="1"/>
  <c r="R1016" i="1"/>
  <c r="Q1016" i="1"/>
  <c r="P1016" i="1"/>
  <c r="AM1015" i="1"/>
  <c r="AL1015" i="1"/>
  <c r="AG1015" i="1"/>
  <c r="U1015" i="1"/>
  <c r="T1015" i="1"/>
  <c r="S1015" i="1"/>
  <c r="A1015" i="1"/>
  <c r="A1016" i="1" s="1"/>
  <c r="AM1014" i="1"/>
  <c r="AL1014" i="1"/>
  <c r="AG1014" i="1"/>
  <c r="U1014" i="1"/>
  <c r="T1014" i="1"/>
  <c r="S1014" i="1"/>
  <c r="AO1009" i="1"/>
  <c r="AN1009" i="1"/>
  <c r="AM1009" i="1"/>
  <c r="AI1009" i="1"/>
  <c r="AP1008" i="1"/>
  <c r="AO1008" i="1"/>
  <c r="AO1129" i="1" s="1"/>
  <c r="AN1008" i="1"/>
  <c r="AF1008" i="1"/>
  <c r="AF1129" i="1" s="1"/>
  <c r="AE1008" i="1"/>
  <c r="AE1129" i="1" s="1"/>
  <c r="AD1008" i="1"/>
  <c r="AD1129" i="1" s="1"/>
  <c r="AC1008" i="1"/>
  <c r="AC1129" i="1" s="1"/>
  <c r="AB1008" i="1"/>
  <c r="AB1129" i="1" s="1"/>
  <c r="AA1008" i="1"/>
  <c r="AA1129" i="1" s="1"/>
  <c r="Z1008" i="1"/>
  <c r="Z1129" i="1" s="1"/>
  <c r="Y1008" i="1"/>
  <c r="Y1129" i="1" s="1"/>
  <c r="X1008" i="1"/>
  <c r="X1129" i="1" s="1"/>
  <c r="W1008" i="1"/>
  <c r="W1129" i="1" s="1"/>
  <c r="V1008" i="1"/>
  <c r="V1129" i="1" s="1"/>
  <c r="O1008" i="1"/>
  <c r="O1129" i="1" s="1"/>
  <c r="N1008" i="1"/>
  <c r="N1129" i="1" s="1"/>
  <c r="M1008" i="1"/>
  <c r="M1129" i="1" s="1"/>
  <c r="B1008" i="1"/>
  <c r="AL1006" i="1"/>
  <c r="F1006" i="1"/>
  <c r="AM1006" i="1" s="1"/>
  <c r="AL1005" i="1"/>
  <c r="F1005" i="1"/>
  <c r="AM1005" i="1" s="1"/>
  <c r="AL1004" i="1"/>
  <c r="F1004" i="1"/>
  <c r="AG1004" i="1" s="1"/>
  <c r="AL1003" i="1"/>
  <c r="AM1001" i="1"/>
  <c r="AL1001" i="1"/>
  <c r="AG1001" i="1"/>
  <c r="K1001" i="1"/>
  <c r="J1001" i="1"/>
  <c r="I1001" i="1"/>
  <c r="A1001" i="1"/>
  <c r="AM1000" i="1"/>
  <c r="AL1000" i="1"/>
  <c r="AG1000" i="1"/>
  <c r="K1000" i="1"/>
  <c r="J1000" i="1"/>
  <c r="I1000" i="1"/>
  <c r="AM999" i="1"/>
  <c r="AG999" i="1"/>
  <c r="L999" i="1"/>
  <c r="AL999" i="1" s="1"/>
  <c r="K999" i="1"/>
  <c r="J999" i="1"/>
  <c r="H999" i="1"/>
  <c r="I999" i="1" s="1"/>
  <c r="AM998" i="1"/>
  <c r="AL998" i="1"/>
  <c r="AG998" i="1"/>
  <c r="K998" i="1"/>
  <c r="J998" i="1"/>
  <c r="I998" i="1"/>
  <c r="AM997" i="1"/>
  <c r="AL997" i="1"/>
  <c r="AG997" i="1"/>
  <c r="R997" i="1"/>
  <c r="Q997" i="1"/>
  <c r="P997" i="1"/>
  <c r="A997" i="1"/>
  <c r="A998" i="1" s="1"/>
  <c r="A999" i="1" s="1"/>
  <c r="AM996" i="1"/>
  <c r="AL996" i="1"/>
  <c r="AG996" i="1"/>
  <c r="U996" i="1"/>
  <c r="T996" i="1"/>
  <c r="S996" i="1"/>
  <c r="AM995" i="1"/>
  <c r="AL995" i="1"/>
  <c r="AG995" i="1"/>
  <c r="U995" i="1"/>
  <c r="T995" i="1"/>
  <c r="S995" i="1"/>
  <c r="AM992" i="1"/>
  <c r="AL992" i="1"/>
  <c r="AG992" i="1"/>
  <c r="K992" i="1"/>
  <c r="J992" i="1"/>
  <c r="I992" i="1"/>
  <c r="A992" i="1"/>
  <c r="AM991" i="1"/>
  <c r="AL991" i="1"/>
  <c r="AG991" i="1"/>
  <c r="K991" i="1"/>
  <c r="J991" i="1"/>
  <c r="I991" i="1"/>
  <c r="AM990" i="1"/>
  <c r="AG990" i="1"/>
  <c r="L990" i="1"/>
  <c r="AL990" i="1" s="1"/>
  <c r="K990" i="1"/>
  <c r="J990" i="1"/>
  <c r="H990" i="1"/>
  <c r="I990" i="1" s="1"/>
  <c r="AM989" i="1"/>
  <c r="AL989" i="1"/>
  <c r="AG989" i="1"/>
  <c r="K989" i="1"/>
  <c r="J989" i="1"/>
  <c r="I989" i="1"/>
  <c r="AM988" i="1"/>
  <c r="AL988" i="1"/>
  <c r="AG988" i="1"/>
  <c r="R988" i="1"/>
  <c r="Q988" i="1"/>
  <c r="P988" i="1"/>
  <c r="A988" i="1"/>
  <c r="A989" i="1" s="1"/>
  <c r="A990" i="1" s="1"/>
  <c r="AM987" i="1"/>
  <c r="AL987" i="1"/>
  <c r="AG987" i="1"/>
  <c r="U987" i="1"/>
  <c r="T987" i="1"/>
  <c r="S987" i="1"/>
  <c r="AM984" i="1"/>
  <c r="AL984" i="1"/>
  <c r="AG984" i="1"/>
  <c r="K984" i="1"/>
  <c r="J984" i="1"/>
  <c r="I984" i="1"/>
  <c r="A984" i="1"/>
  <c r="AM983" i="1"/>
  <c r="AL983" i="1"/>
  <c r="AG983" i="1"/>
  <c r="K983" i="1"/>
  <c r="J983" i="1"/>
  <c r="I983" i="1"/>
  <c r="AM982" i="1"/>
  <c r="AG982" i="1"/>
  <c r="L982" i="1"/>
  <c r="K982" i="1"/>
  <c r="J982" i="1"/>
  <c r="H982" i="1"/>
  <c r="I982" i="1" s="1"/>
  <c r="AM981" i="1"/>
  <c r="AL981" i="1"/>
  <c r="AG981" i="1"/>
  <c r="K981" i="1"/>
  <c r="J981" i="1"/>
  <c r="I981" i="1"/>
  <c r="AM980" i="1"/>
  <c r="AL980" i="1"/>
  <c r="AG980" i="1"/>
  <c r="R980" i="1"/>
  <c r="Q980" i="1"/>
  <c r="P980" i="1"/>
  <c r="A980" i="1"/>
  <c r="A981" i="1" s="1"/>
  <c r="A982" i="1" s="1"/>
  <c r="AM979" i="1"/>
  <c r="AL979" i="1"/>
  <c r="AG979" i="1"/>
  <c r="U979" i="1"/>
  <c r="T979" i="1"/>
  <c r="S979" i="1"/>
  <c r="AM976" i="1"/>
  <c r="AL976" i="1"/>
  <c r="AG976" i="1"/>
  <c r="K976" i="1"/>
  <c r="J976" i="1"/>
  <c r="I976" i="1"/>
  <c r="AM975" i="1"/>
  <c r="AG975" i="1"/>
  <c r="L975" i="1"/>
  <c r="AL975" i="1" s="1"/>
  <c r="K975" i="1"/>
  <c r="J975" i="1"/>
  <c r="H975" i="1"/>
  <c r="I975" i="1" s="1"/>
  <c r="AM974" i="1"/>
  <c r="AL974" i="1"/>
  <c r="AG974" i="1"/>
  <c r="K974" i="1"/>
  <c r="J974" i="1"/>
  <c r="I974" i="1"/>
  <c r="AM973" i="1"/>
  <c r="AL973" i="1"/>
  <c r="AG973" i="1"/>
  <c r="R973" i="1"/>
  <c r="Q973" i="1"/>
  <c r="P973" i="1"/>
  <c r="A973" i="1"/>
  <c r="A974" i="1" s="1"/>
  <c r="A975" i="1" s="1"/>
  <c r="AM972" i="1"/>
  <c r="AL972" i="1"/>
  <c r="AG972" i="1"/>
  <c r="U972" i="1"/>
  <c r="T972" i="1"/>
  <c r="S972" i="1"/>
  <c r="AM969" i="1"/>
  <c r="AL969" i="1"/>
  <c r="AG969" i="1"/>
  <c r="K969" i="1"/>
  <c r="J969" i="1"/>
  <c r="I969" i="1"/>
  <c r="AM968" i="1"/>
  <c r="AG968" i="1"/>
  <c r="L968" i="1"/>
  <c r="AL968" i="1" s="1"/>
  <c r="K968" i="1"/>
  <c r="J968" i="1"/>
  <c r="H968" i="1"/>
  <c r="I968" i="1" s="1"/>
  <c r="AM967" i="1"/>
  <c r="AL967" i="1"/>
  <c r="AG967" i="1"/>
  <c r="K967" i="1"/>
  <c r="J967" i="1"/>
  <c r="I967" i="1"/>
  <c r="AM966" i="1"/>
  <c r="AL966" i="1"/>
  <c r="AG966" i="1"/>
  <c r="R966" i="1"/>
  <c r="Q966" i="1"/>
  <c r="P966" i="1"/>
  <c r="A966" i="1"/>
  <c r="A967" i="1" s="1"/>
  <c r="A968" i="1" s="1"/>
  <c r="AM965" i="1"/>
  <c r="AL965" i="1"/>
  <c r="AG965" i="1"/>
  <c r="U965" i="1"/>
  <c r="T965" i="1"/>
  <c r="S965" i="1"/>
  <c r="AM962" i="1"/>
  <c r="AL962" i="1"/>
  <c r="AG962" i="1"/>
  <c r="K962" i="1"/>
  <c r="J962" i="1"/>
  <c r="I962" i="1"/>
  <c r="AM961" i="1"/>
  <c r="AG961" i="1"/>
  <c r="L961" i="1"/>
  <c r="AL961" i="1" s="1"/>
  <c r="K961" i="1"/>
  <c r="J961" i="1"/>
  <c r="H961" i="1"/>
  <c r="I961" i="1" s="1"/>
  <c r="AM960" i="1"/>
  <c r="AL960" i="1"/>
  <c r="AG960" i="1"/>
  <c r="K960" i="1"/>
  <c r="J960" i="1"/>
  <c r="I960" i="1"/>
  <c r="AM959" i="1"/>
  <c r="AL959" i="1"/>
  <c r="AG959" i="1"/>
  <c r="R959" i="1"/>
  <c r="Q959" i="1"/>
  <c r="P959" i="1"/>
  <c r="A959" i="1"/>
  <c r="A960" i="1" s="1"/>
  <c r="A961" i="1" s="1"/>
  <c r="AM958" i="1"/>
  <c r="AL958" i="1"/>
  <c r="AG958" i="1"/>
  <c r="U958" i="1"/>
  <c r="T958" i="1"/>
  <c r="S958" i="1"/>
  <c r="AL956" i="1"/>
  <c r="AM955" i="1"/>
  <c r="AL955" i="1"/>
  <c r="AG955" i="1"/>
  <c r="K955" i="1"/>
  <c r="J955" i="1"/>
  <c r="I955" i="1"/>
  <c r="AM954" i="1"/>
  <c r="AG954" i="1"/>
  <c r="L954" i="1"/>
  <c r="AL954" i="1" s="1"/>
  <c r="K954" i="1"/>
  <c r="J954" i="1"/>
  <c r="H954" i="1"/>
  <c r="I954" i="1" s="1"/>
  <c r="AM953" i="1"/>
  <c r="AL953" i="1"/>
  <c r="AG953" i="1"/>
  <c r="K953" i="1"/>
  <c r="J953" i="1"/>
  <c r="I953" i="1"/>
  <c r="AM952" i="1"/>
  <c r="AL952" i="1"/>
  <c r="AG952" i="1"/>
  <c r="R952" i="1"/>
  <c r="Q952" i="1"/>
  <c r="P952" i="1"/>
  <c r="A952" i="1"/>
  <c r="A953" i="1" s="1"/>
  <c r="A954" i="1" s="1"/>
  <c r="AM951" i="1"/>
  <c r="AL951" i="1"/>
  <c r="AG951" i="1"/>
  <c r="U951" i="1"/>
  <c r="T951" i="1"/>
  <c r="S951" i="1"/>
  <c r="AM948" i="1"/>
  <c r="AL948" i="1"/>
  <c r="AG948" i="1"/>
  <c r="K948" i="1"/>
  <c r="J948" i="1"/>
  <c r="I948" i="1"/>
  <c r="A948" i="1"/>
  <c r="AM947" i="1"/>
  <c r="AL947" i="1"/>
  <c r="AG947" i="1"/>
  <c r="K947" i="1"/>
  <c r="J947" i="1"/>
  <c r="I947" i="1"/>
  <c r="AM946" i="1"/>
  <c r="AG946" i="1"/>
  <c r="L946" i="1"/>
  <c r="AL946" i="1" s="1"/>
  <c r="K946" i="1"/>
  <c r="J946" i="1"/>
  <c r="H946" i="1"/>
  <c r="I946" i="1" s="1"/>
  <c r="A946" i="1"/>
  <c r="AM945" i="1"/>
  <c r="AL945" i="1"/>
  <c r="AG945" i="1"/>
  <c r="K945" i="1"/>
  <c r="J945" i="1"/>
  <c r="I945" i="1"/>
  <c r="AM944" i="1"/>
  <c r="AL944" i="1"/>
  <c r="AG944" i="1"/>
  <c r="R944" i="1"/>
  <c r="Q944" i="1"/>
  <c r="P944" i="1"/>
  <c r="A944" i="1"/>
  <c r="AM943" i="1"/>
  <c r="AL943" i="1"/>
  <c r="AG943" i="1"/>
  <c r="U943" i="1"/>
  <c r="T943" i="1"/>
  <c r="S943" i="1"/>
  <c r="AM940" i="1"/>
  <c r="AL940" i="1"/>
  <c r="AG940" i="1"/>
  <c r="K940" i="1"/>
  <c r="J940" i="1"/>
  <c r="I940" i="1"/>
  <c r="A940" i="1"/>
  <c r="AM939" i="1"/>
  <c r="AL939" i="1"/>
  <c r="AG939" i="1"/>
  <c r="K939" i="1"/>
  <c r="J939" i="1"/>
  <c r="I939" i="1"/>
  <c r="AM938" i="1"/>
  <c r="AG938" i="1"/>
  <c r="L938" i="1"/>
  <c r="AL938" i="1" s="1"/>
  <c r="K938" i="1"/>
  <c r="J938" i="1"/>
  <c r="H938" i="1"/>
  <c r="I938" i="1" s="1"/>
  <c r="AM937" i="1"/>
  <c r="AL937" i="1"/>
  <c r="AG937" i="1"/>
  <c r="K937" i="1"/>
  <c r="J937" i="1"/>
  <c r="I937" i="1"/>
  <c r="AM936" i="1"/>
  <c r="AL936" i="1"/>
  <c r="AG936" i="1"/>
  <c r="R936" i="1"/>
  <c r="Q936" i="1"/>
  <c r="P936" i="1"/>
  <c r="A936" i="1"/>
  <c r="A937" i="1" s="1"/>
  <c r="A938" i="1" s="1"/>
  <c r="AM935" i="1"/>
  <c r="AL935" i="1"/>
  <c r="AG935" i="1"/>
  <c r="U935" i="1"/>
  <c r="T935" i="1"/>
  <c r="S935" i="1"/>
  <c r="AM932" i="1"/>
  <c r="AL932" i="1"/>
  <c r="AG932" i="1"/>
  <c r="K932" i="1"/>
  <c r="J932" i="1"/>
  <c r="I932" i="1"/>
  <c r="A932" i="1"/>
  <c r="AM931" i="1"/>
  <c r="AL931" i="1"/>
  <c r="AG931" i="1"/>
  <c r="K931" i="1"/>
  <c r="J931" i="1"/>
  <c r="I931" i="1"/>
  <c r="AM930" i="1"/>
  <c r="AG930" i="1"/>
  <c r="L930" i="1"/>
  <c r="AL930" i="1" s="1"/>
  <c r="K930" i="1"/>
  <c r="J930" i="1"/>
  <c r="H930" i="1"/>
  <c r="I930" i="1" s="1"/>
  <c r="A930" i="1"/>
  <c r="AM929" i="1"/>
  <c r="AL929" i="1"/>
  <c r="AG929" i="1"/>
  <c r="K929" i="1"/>
  <c r="J929" i="1"/>
  <c r="I929" i="1"/>
  <c r="AM928" i="1"/>
  <c r="AL928" i="1"/>
  <c r="AG928" i="1"/>
  <c r="R928" i="1"/>
  <c r="Q928" i="1"/>
  <c r="P928" i="1"/>
  <c r="AM927" i="1"/>
  <c r="AL927" i="1"/>
  <c r="AG927" i="1"/>
  <c r="U927" i="1"/>
  <c r="T927" i="1"/>
  <c r="S927" i="1"/>
  <c r="A927" i="1"/>
  <c r="A928" i="1" s="1"/>
  <c r="AM926" i="1"/>
  <c r="AL926" i="1"/>
  <c r="AG926" i="1"/>
  <c r="U926" i="1"/>
  <c r="T926" i="1"/>
  <c r="S926" i="1"/>
  <c r="AO921" i="1"/>
  <c r="AN921" i="1"/>
  <c r="AM921" i="1"/>
  <c r="AI921" i="1"/>
  <c r="AP920" i="1"/>
  <c r="AO920" i="1"/>
  <c r="AN920" i="1"/>
  <c r="AF920" i="1"/>
  <c r="AF1128" i="1" s="1"/>
  <c r="AE920" i="1"/>
  <c r="AE1128" i="1" s="1"/>
  <c r="AD920" i="1"/>
  <c r="AD1128" i="1" s="1"/>
  <c r="AC920" i="1"/>
  <c r="AC1128" i="1" s="1"/>
  <c r="AB920" i="1"/>
  <c r="AB1128" i="1" s="1"/>
  <c r="AA920" i="1"/>
  <c r="AA1128" i="1" s="1"/>
  <c r="Z920" i="1"/>
  <c r="Z1128" i="1" s="1"/>
  <c r="Y920" i="1"/>
  <c r="Y1128" i="1" s="1"/>
  <c r="X920" i="1"/>
  <c r="X1128" i="1" s="1"/>
  <c r="W920" i="1"/>
  <c r="W1128" i="1" s="1"/>
  <c r="V920" i="1"/>
  <c r="V1128" i="1" s="1"/>
  <c r="O920" i="1"/>
  <c r="O1128" i="1" s="1"/>
  <c r="N920" i="1"/>
  <c r="N1128" i="1" s="1"/>
  <c r="M920" i="1"/>
  <c r="M1128" i="1" s="1"/>
  <c r="B920" i="1"/>
  <c r="AL918" i="1"/>
  <c r="F918" i="1"/>
  <c r="AL917" i="1"/>
  <c r="F917" i="1"/>
  <c r="AM917" i="1" s="1"/>
  <c r="AL916" i="1"/>
  <c r="F916" i="1"/>
  <c r="AL915" i="1"/>
  <c r="AM913" i="1"/>
  <c r="AL913" i="1"/>
  <c r="AG913" i="1"/>
  <c r="K913" i="1"/>
  <c r="J913" i="1"/>
  <c r="I913" i="1"/>
  <c r="A913" i="1"/>
  <c r="AM912" i="1"/>
  <c r="AL912" i="1"/>
  <c r="AG912" i="1"/>
  <c r="K912" i="1"/>
  <c r="J912" i="1"/>
  <c r="I912" i="1"/>
  <c r="AM911" i="1"/>
  <c r="AG911" i="1"/>
  <c r="L911" i="1"/>
  <c r="AL911" i="1" s="1"/>
  <c r="K911" i="1"/>
  <c r="J911" i="1"/>
  <c r="H911" i="1"/>
  <c r="I911" i="1" s="1"/>
  <c r="AM910" i="1"/>
  <c r="AL910" i="1"/>
  <c r="AG910" i="1"/>
  <c r="K910" i="1"/>
  <c r="J910" i="1"/>
  <c r="I910" i="1"/>
  <c r="AM909" i="1"/>
  <c r="AL909" i="1"/>
  <c r="AG909" i="1"/>
  <c r="R909" i="1"/>
  <c r="Q909" i="1"/>
  <c r="P909" i="1"/>
  <c r="A909" i="1"/>
  <c r="A910" i="1" s="1"/>
  <c r="A911" i="1" s="1"/>
  <c r="AM908" i="1"/>
  <c r="AL908" i="1"/>
  <c r="AG908" i="1"/>
  <c r="U908" i="1"/>
  <c r="T908" i="1"/>
  <c r="S908" i="1"/>
  <c r="AM907" i="1"/>
  <c r="AL907" i="1"/>
  <c r="AG907" i="1"/>
  <c r="U907" i="1"/>
  <c r="T907" i="1"/>
  <c r="S907" i="1"/>
  <c r="AM904" i="1"/>
  <c r="AL904" i="1"/>
  <c r="AG904" i="1"/>
  <c r="K904" i="1"/>
  <c r="J904" i="1"/>
  <c r="I904" i="1"/>
  <c r="A904" i="1"/>
  <c r="AM903" i="1"/>
  <c r="AL903" i="1"/>
  <c r="AG903" i="1"/>
  <c r="K903" i="1"/>
  <c r="J903" i="1"/>
  <c r="I903" i="1"/>
  <c r="AM902" i="1"/>
  <c r="AG902" i="1"/>
  <c r="L902" i="1"/>
  <c r="AL902" i="1" s="1"/>
  <c r="K902" i="1"/>
  <c r="J902" i="1"/>
  <c r="H902" i="1"/>
  <c r="I902" i="1" s="1"/>
  <c r="AM901" i="1"/>
  <c r="AL901" i="1"/>
  <c r="AG901" i="1"/>
  <c r="K901" i="1"/>
  <c r="J901" i="1"/>
  <c r="I901" i="1"/>
  <c r="AM900" i="1"/>
  <c r="AL900" i="1"/>
  <c r="AG900" i="1"/>
  <c r="R900" i="1"/>
  <c r="Q900" i="1"/>
  <c r="P900" i="1"/>
  <c r="A900" i="1"/>
  <c r="A901" i="1" s="1"/>
  <c r="A902" i="1" s="1"/>
  <c r="AM899" i="1"/>
  <c r="AL899" i="1"/>
  <c r="AG899" i="1"/>
  <c r="U899" i="1"/>
  <c r="T899" i="1"/>
  <c r="S899" i="1"/>
  <c r="AM896" i="1"/>
  <c r="AL896" i="1"/>
  <c r="AG896" i="1"/>
  <c r="K896" i="1"/>
  <c r="J896" i="1"/>
  <c r="I896" i="1"/>
  <c r="A896" i="1"/>
  <c r="AM895" i="1"/>
  <c r="AL895" i="1"/>
  <c r="AG895" i="1"/>
  <c r="K895" i="1"/>
  <c r="J895" i="1"/>
  <c r="I895" i="1"/>
  <c r="AM894" i="1"/>
  <c r="AG894" i="1"/>
  <c r="L894" i="1"/>
  <c r="AL894" i="1" s="1"/>
  <c r="K894" i="1"/>
  <c r="J894" i="1"/>
  <c r="H894" i="1"/>
  <c r="I894" i="1" s="1"/>
  <c r="AM893" i="1"/>
  <c r="AL893" i="1"/>
  <c r="AG893" i="1"/>
  <c r="K893" i="1"/>
  <c r="J893" i="1"/>
  <c r="I893" i="1"/>
  <c r="AM892" i="1"/>
  <c r="AL892" i="1"/>
  <c r="AG892" i="1"/>
  <c r="R892" i="1"/>
  <c r="Q892" i="1"/>
  <c r="P892" i="1"/>
  <c r="A892" i="1"/>
  <c r="A893" i="1" s="1"/>
  <c r="A894" i="1" s="1"/>
  <c r="AM891" i="1"/>
  <c r="AL891" i="1"/>
  <c r="AG891" i="1"/>
  <c r="U891" i="1"/>
  <c r="T891" i="1"/>
  <c r="S891" i="1"/>
  <c r="AM888" i="1"/>
  <c r="AL888" i="1"/>
  <c r="AG888" i="1"/>
  <c r="K888" i="1"/>
  <c r="J888" i="1"/>
  <c r="I888" i="1"/>
  <c r="AM887" i="1"/>
  <c r="AG887" i="1"/>
  <c r="L887" i="1"/>
  <c r="AL887" i="1" s="1"/>
  <c r="K887" i="1"/>
  <c r="J887" i="1"/>
  <c r="H887" i="1"/>
  <c r="I887" i="1" s="1"/>
  <c r="AM886" i="1"/>
  <c r="AL886" i="1"/>
  <c r="AG886" i="1"/>
  <c r="K886" i="1"/>
  <c r="J886" i="1"/>
  <c r="I886" i="1"/>
  <c r="AM885" i="1"/>
  <c r="AL885" i="1"/>
  <c r="AG885" i="1"/>
  <c r="R885" i="1"/>
  <c r="Q885" i="1"/>
  <c r="P885" i="1"/>
  <c r="A885" i="1"/>
  <c r="A886" i="1" s="1"/>
  <c r="A887" i="1" s="1"/>
  <c r="AM884" i="1"/>
  <c r="AL884" i="1"/>
  <c r="AG884" i="1"/>
  <c r="U884" i="1"/>
  <c r="T884" i="1"/>
  <c r="S884" i="1"/>
  <c r="AM881" i="1"/>
  <c r="AL881" i="1"/>
  <c r="AG881" i="1"/>
  <c r="K881" i="1"/>
  <c r="J881" i="1"/>
  <c r="I881" i="1"/>
  <c r="AM880" i="1"/>
  <c r="AG880" i="1"/>
  <c r="L880" i="1"/>
  <c r="AL880" i="1" s="1"/>
  <c r="K880" i="1"/>
  <c r="J880" i="1"/>
  <c r="H880" i="1"/>
  <c r="I880" i="1" s="1"/>
  <c r="AM879" i="1"/>
  <c r="AL879" i="1"/>
  <c r="AG879" i="1"/>
  <c r="K879" i="1"/>
  <c r="J879" i="1"/>
  <c r="I879" i="1"/>
  <c r="AM878" i="1"/>
  <c r="AL878" i="1"/>
  <c r="AG878" i="1"/>
  <c r="R878" i="1"/>
  <c r="Q878" i="1"/>
  <c r="P878" i="1"/>
  <c r="A878" i="1"/>
  <c r="A879" i="1" s="1"/>
  <c r="A880" i="1" s="1"/>
  <c r="AM877" i="1"/>
  <c r="AL877" i="1"/>
  <c r="AG877" i="1"/>
  <c r="U877" i="1"/>
  <c r="T877" i="1"/>
  <c r="S877" i="1"/>
  <c r="AM874" i="1"/>
  <c r="AL874" i="1"/>
  <c r="AG874" i="1"/>
  <c r="K874" i="1"/>
  <c r="J874" i="1"/>
  <c r="I874" i="1"/>
  <c r="AM873" i="1"/>
  <c r="AG873" i="1"/>
  <c r="L873" i="1"/>
  <c r="AL873" i="1" s="1"/>
  <c r="K873" i="1"/>
  <c r="J873" i="1"/>
  <c r="H873" i="1"/>
  <c r="I873" i="1" s="1"/>
  <c r="AM872" i="1"/>
  <c r="AL872" i="1"/>
  <c r="AG872" i="1"/>
  <c r="K872" i="1"/>
  <c r="J872" i="1"/>
  <c r="I872" i="1"/>
  <c r="AM871" i="1"/>
  <c r="AL871" i="1"/>
  <c r="AG871" i="1"/>
  <c r="R871" i="1"/>
  <c r="Q871" i="1"/>
  <c r="P871" i="1"/>
  <c r="A871" i="1"/>
  <c r="A872" i="1" s="1"/>
  <c r="A873" i="1" s="1"/>
  <c r="AM870" i="1"/>
  <c r="AL870" i="1"/>
  <c r="AG870" i="1"/>
  <c r="U870" i="1"/>
  <c r="T870" i="1"/>
  <c r="S870" i="1"/>
  <c r="AM867" i="1"/>
  <c r="AL867" i="1"/>
  <c r="AG867" i="1"/>
  <c r="K867" i="1"/>
  <c r="J867" i="1"/>
  <c r="I867" i="1"/>
  <c r="AM866" i="1"/>
  <c r="AG866" i="1"/>
  <c r="L866" i="1"/>
  <c r="AL866" i="1" s="1"/>
  <c r="K866" i="1"/>
  <c r="J866" i="1"/>
  <c r="H866" i="1"/>
  <c r="I866" i="1" s="1"/>
  <c r="AM865" i="1"/>
  <c r="AL865" i="1"/>
  <c r="AG865" i="1"/>
  <c r="K865" i="1"/>
  <c r="J865" i="1"/>
  <c r="I865" i="1"/>
  <c r="AM864" i="1"/>
  <c r="AL864" i="1"/>
  <c r="AG864" i="1"/>
  <c r="R864" i="1"/>
  <c r="Q864" i="1"/>
  <c r="P864" i="1"/>
  <c r="A864" i="1"/>
  <c r="A865" i="1" s="1"/>
  <c r="A866" i="1" s="1"/>
  <c r="AM863" i="1"/>
  <c r="AL863" i="1"/>
  <c r="AG863" i="1"/>
  <c r="U863" i="1"/>
  <c r="T863" i="1"/>
  <c r="S863" i="1"/>
  <c r="AM860" i="1"/>
  <c r="AL860" i="1"/>
  <c r="AG860" i="1"/>
  <c r="K860" i="1"/>
  <c r="J860" i="1"/>
  <c r="I860" i="1"/>
  <c r="A860" i="1"/>
  <c r="AM859" i="1"/>
  <c r="AL859" i="1"/>
  <c r="AG859" i="1"/>
  <c r="K859" i="1"/>
  <c r="J859" i="1"/>
  <c r="I859" i="1"/>
  <c r="AM858" i="1"/>
  <c r="AG858" i="1"/>
  <c r="L858" i="1"/>
  <c r="AL858" i="1" s="1"/>
  <c r="K858" i="1"/>
  <c r="J858" i="1"/>
  <c r="H858" i="1"/>
  <c r="I858" i="1" s="1"/>
  <c r="A858" i="1"/>
  <c r="AM857" i="1"/>
  <c r="AL857" i="1"/>
  <c r="AG857" i="1"/>
  <c r="K857" i="1"/>
  <c r="J857" i="1"/>
  <c r="I857" i="1"/>
  <c r="AM856" i="1"/>
  <c r="AL856" i="1"/>
  <c r="AG856" i="1"/>
  <c r="R856" i="1"/>
  <c r="Q856" i="1"/>
  <c r="P856" i="1"/>
  <c r="A856" i="1"/>
  <c r="AM855" i="1"/>
  <c r="AL855" i="1"/>
  <c r="AG855" i="1"/>
  <c r="U855" i="1"/>
  <c r="T855" i="1"/>
  <c r="S855" i="1"/>
  <c r="AM852" i="1"/>
  <c r="AL852" i="1"/>
  <c r="AG852" i="1"/>
  <c r="K852" i="1"/>
  <c r="J852" i="1"/>
  <c r="I852" i="1"/>
  <c r="A852" i="1"/>
  <c r="AM851" i="1"/>
  <c r="AL851" i="1"/>
  <c r="AG851" i="1"/>
  <c r="K851" i="1"/>
  <c r="J851" i="1"/>
  <c r="I851" i="1"/>
  <c r="AM850" i="1"/>
  <c r="AG850" i="1"/>
  <c r="L850" i="1"/>
  <c r="AL850" i="1" s="1"/>
  <c r="K850" i="1"/>
  <c r="J850" i="1"/>
  <c r="H850" i="1"/>
  <c r="I850" i="1" s="1"/>
  <c r="AM849" i="1"/>
  <c r="AL849" i="1"/>
  <c r="AG849" i="1"/>
  <c r="K849" i="1"/>
  <c r="J849" i="1"/>
  <c r="I849" i="1"/>
  <c r="AM848" i="1"/>
  <c r="AL848" i="1"/>
  <c r="AG848" i="1"/>
  <c r="R848" i="1"/>
  <c r="Q848" i="1"/>
  <c r="P848" i="1"/>
  <c r="A848" i="1"/>
  <c r="A849" i="1" s="1"/>
  <c r="A850" i="1" s="1"/>
  <c r="AM847" i="1"/>
  <c r="AL847" i="1"/>
  <c r="AG847" i="1"/>
  <c r="U847" i="1"/>
  <c r="T847" i="1"/>
  <c r="S847" i="1"/>
  <c r="AM844" i="1"/>
  <c r="AL844" i="1"/>
  <c r="AG844" i="1"/>
  <c r="K844" i="1"/>
  <c r="J844" i="1"/>
  <c r="I844" i="1"/>
  <c r="A844" i="1"/>
  <c r="AM843" i="1"/>
  <c r="AL843" i="1"/>
  <c r="AG843" i="1"/>
  <c r="K843" i="1"/>
  <c r="J843" i="1"/>
  <c r="I843" i="1"/>
  <c r="AM842" i="1"/>
  <c r="AG842" i="1"/>
  <c r="L842" i="1"/>
  <c r="K842" i="1"/>
  <c r="J842" i="1"/>
  <c r="H842" i="1"/>
  <c r="I842" i="1" s="1"/>
  <c r="A842" i="1"/>
  <c r="AM841" i="1"/>
  <c r="AL841" i="1"/>
  <c r="AG841" i="1"/>
  <c r="K841" i="1"/>
  <c r="J841" i="1"/>
  <c r="I841" i="1"/>
  <c r="AM840" i="1"/>
  <c r="AL840" i="1"/>
  <c r="AG840" i="1"/>
  <c r="R840" i="1"/>
  <c r="Q840" i="1"/>
  <c r="P840" i="1"/>
  <c r="AM839" i="1"/>
  <c r="AL839" i="1"/>
  <c r="AG839" i="1"/>
  <c r="U839" i="1"/>
  <c r="T839" i="1"/>
  <c r="S839" i="1"/>
  <c r="A839" i="1"/>
  <c r="A840" i="1" s="1"/>
  <c r="AM838" i="1"/>
  <c r="AL838" i="1"/>
  <c r="AG838" i="1"/>
  <c r="U838" i="1"/>
  <c r="T838" i="1"/>
  <c r="S838" i="1"/>
  <c r="AO833" i="1"/>
  <c r="AN833" i="1"/>
  <c r="AM833" i="1"/>
  <c r="AI833" i="1"/>
  <c r="AP832" i="1"/>
  <c r="AO832" i="1"/>
  <c r="AO1127" i="1" s="1"/>
  <c r="AN832" i="1"/>
  <c r="AF832" i="1"/>
  <c r="AF1127" i="1" s="1"/>
  <c r="AE832" i="1"/>
  <c r="AE1127" i="1" s="1"/>
  <c r="AD832" i="1"/>
  <c r="AD1127" i="1" s="1"/>
  <c r="AC832" i="1"/>
  <c r="AC1127" i="1" s="1"/>
  <c r="AB832" i="1"/>
  <c r="AB1127" i="1" s="1"/>
  <c r="AA832" i="1"/>
  <c r="AA1127" i="1" s="1"/>
  <c r="Z832" i="1"/>
  <c r="Z1127" i="1" s="1"/>
  <c r="Y832" i="1"/>
  <c r="Y1127" i="1" s="1"/>
  <c r="X832" i="1"/>
  <c r="X1127" i="1" s="1"/>
  <c r="W832" i="1"/>
  <c r="W1127" i="1" s="1"/>
  <c r="V832" i="1"/>
  <c r="V1127" i="1" s="1"/>
  <c r="O832" i="1"/>
  <c r="O1127" i="1" s="1"/>
  <c r="N832" i="1"/>
  <c r="N1127" i="1" s="1"/>
  <c r="M832" i="1"/>
  <c r="M1127" i="1" s="1"/>
  <c r="B832" i="1"/>
  <c r="AL831" i="1"/>
  <c r="AL830" i="1"/>
  <c r="F830" i="1"/>
  <c r="AM830" i="1" s="1"/>
  <c r="AL829" i="1"/>
  <c r="F829" i="1"/>
  <c r="AM829" i="1" s="1"/>
  <c r="AL828" i="1"/>
  <c r="F828" i="1"/>
  <c r="AM828" i="1" s="1"/>
  <c r="AL827" i="1"/>
  <c r="AM825" i="1"/>
  <c r="AL825" i="1"/>
  <c r="AG825" i="1"/>
  <c r="K825" i="1"/>
  <c r="J825" i="1"/>
  <c r="I825" i="1"/>
  <c r="A825" i="1"/>
  <c r="AM824" i="1"/>
  <c r="AL824" i="1"/>
  <c r="AG824" i="1"/>
  <c r="K824" i="1"/>
  <c r="J824" i="1"/>
  <c r="I824" i="1"/>
  <c r="AM823" i="1"/>
  <c r="AG823" i="1"/>
  <c r="L823" i="1"/>
  <c r="AL823" i="1" s="1"/>
  <c r="K823" i="1"/>
  <c r="J823" i="1"/>
  <c r="H823" i="1"/>
  <c r="I823" i="1" s="1"/>
  <c r="AM822" i="1"/>
  <c r="AL822" i="1"/>
  <c r="AG822" i="1"/>
  <c r="K822" i="1"/>
  <c r="J822" i="1"/>
  <c r="I822" i="1"/>
  <c r="AM821" i="1"/>
  <c r="AL821" i="1"/>
  <c r="AG821" i="1"/>
  <c r="R821" i="1"/>
  <c r="Q821" i="1"/>
  <c r="P821" i="1"/>
  <c r="A821" i="1"/>
  <c r="A822" i="1" s="1"/>
  <c r="A823" i="1" s="1"/>
  <c r="AM820" i="1"/>
  <c r="AL820" i="1"/>
  <c r="AG820" i="1"/>
  <c r="U820" i="1"/>
  <c r="T820" i="1"/>
  <c r="S820" i="1"/>
  <c r="AM819" i="1"/>
  <c r="AL819" i="1"/>
  <c r="AG819" i="1"/>
  <c r="U819" i="1"/>
  <c r="T819" i="1"/>
  <c r="S819" i="1"/>
  <c r="AM816" i="1"/>
  <c r="AL816" i="1"/>
  <c r="AG816" i="1"/>
  <c r="K816" i="1"/>
  <c r="J816" i="1"/>
  <c r="I816" i="1"/>
  <c r="A816" i="1"/>
  <c r="AM815" i="1"/>
  <c r="AL815" i="1"/>
  <c r="AG815" i="1"/>
  <c r="K815" i="1"/>
  <c r="J815" i="1"/>
  <c r="I815" i="1"/>
  <c r="AM814" i="1"/>
  <c r="AG814" i="1"/>
  <c r="L814" i="1"/>
  <c r="AL814" i="1" s="1"/>
  <c r="K814" i="1"/>
  <c r="J814" i="1"/>
  <c r="H814" i="1"/>
  <c r="I814" i="1" s="1"/>
  <c r="AM813" i="1"/>
  <c r="AL813" i="1"/>
  <c r="AG813" i="1"/>
  <c r="K813" i="1"/>
  <c r="J813" i="1"/>
  <c r="I813" i="1"/>
  <c r="AM812" i="1"/>
  <c r="AL812" i="1"/>
  <c r="AG812" i="1"/>
  <c r="R812" i="1"/>
  <c r="Q812" i="1"/>
  <c r="P812" i="1"/>
  <c r="A812" i="1"/>
  <c r="A813" i="1" s="1"/>
  <c r="A814" i="1" s="1"/>
  <c r="AM811" i="1"/>
  <c r="AL811" i="1"/>
  <c r="AG811" i="1"/>
  <c r="U811" i="1"/>
  <c r="T811" i="1"/>
  <c r="S811" i="1"/>
  <c r="AM808" i="1"/>
  <c r="AL808" i="1"/>
  <c r="AG808" i="1"/>
  <c r="K808" i="1"/>
  <c r="J808" i="1"/>
  <c r="I808" i="1"/>
  <c r="AM807" i="1"/>
  <c r="AL807" i="1"/>
  <c r="AG807" i="1"/>
  <c r="K807" i="1"/>
  <c r="J807" i="1"/>
  <c r="I807" i="1"/>
  <c r="A807" i="1"/>
  <c r="A808" i="1" s="1"/>
  <c r="AM806" i="1"/>
  <c r="AG806" i="1"/>
  <c r="L806" i="1"/>
  <c r="AL806" i="1" s="1"/>
  <c r="K806" i="1"/>
  <c r="J806" i="1"/>
  <c r="H806" i="1"/>
  <c r="I806" i="1" s="1"/>
  <c r="AM805" i="1"/>
  <c r="AL805" i="1"/>
  <c r="AG805" i="1"/>
  <c r="K805" i="1"/>
  <c r="J805" i="1"/>
  <c r="I805" i="1"/>
  <c r="AM804" i="1"/>
  <c r="AL804" i="1"/>
  <c r="AG804" i="1"/>
  <c r="R804" i="1"/>
  <c r="Q804" i="1"/>
  <c r="P804" i="1"/>
  <c r="A804" i="1"/>
  <c r="A805" i="1" s="1"/>
  <c r="A806" i="1" s="1"/>
  <c r="AM803" i="1"/>
  <c r="AL803" i="1"/>
  <c r="AG803" i="1"/>
  <c r="U803" i="1"/>
  <c r="T803" i="1"/>
  <c r="S803" i="1"/>
  <c r="AM800" i="1"/>
  <c r="AL800" i="1"/>
  <c r="AG800" i="1"/>
  <c r="K800" i="1"/>
  <c r="J800" i="1"/>
  <c r="I800" i="1"/>
  <c r="AM799" i="1"/>
  <c r="AG799" i="1"/>
  <c r="L799" i="1"/>
  <c r="AL799" i="1" s="1"/>
  <c r="K799" i="1"/>
  <c r="J799" i="1"/>
  <c r="H799" i="1"/>
  <c r="I799" i="1" s="1"/>
  <c r="AM798" i="1"/>
  <c r="AL798" i="1"/>
  <c r="AG798" i="1"/>
  <c r="K798" i="1"/>
  <c r="J798" i="1"/>
  <c r="I798" i="1"/>
  <c r="AM797" i="1"/>
  <c r="AL797" i="1"/>
  <c r="AG797" i="1"/>
  <c r="R797" i="1"/>
  <c r="Q797" i="1"/>
  <c r="P797" i="1"/>
  <c r="A797" i="1"/>
  <c r="A798" i="1" s="1"/>
  <c r="A799" i="1" s="1"/>
  <c r="AM796" i="1"/>
  <c r="AL796" i="1"/>
  <c r="AG796" i="1"/>
  <c r="U796" i="1"/>
  <c r="T796" i="1"/>
  <c r="S796" i="1"/>
  <c r="AM793" i="1"/>
  <c r="AL793" i="1"/>
  <c r="AG793" i="1"/>
  <c r="K793" i="1"/>
  <c r="J793" i="1"/>
  <c r="I793" i="1"/>
  <c r="AM792" i="1"/>
  <c r="AG792" i="1"/>
  <c r="L792" i="1"/>
  <c r="AL792" i="1" s="1"/>
  <c r="K792" i="1"/>
  <c r="J792" i="1"/>
  <c r="H792" i="1"/>
  <c r="I792" i="1" s="1"/>
  <c r="AM791" i="1"/>
  <c r="AL791" i="1"/>
  <c r="AG791" i="1"/>
  <c r="K791" i="1"/>
  <c r="J791" i="1"/>
  <c r="I791" i="1"/>
  <c r="AM790" i="1"/>
  <c r="AL790" i="1"/>
  <c r="AG790" i="1"/>
  <c r="R790" i="1"/>
  <c r="Q790" i="1"/>
  <c r="P790" i="1"/>
  <c r="A790" i="1"/>
  <c r="A791" i="1" s="1"/>
  <c r="A792" i="1" s="1"/>
  <c r="AM789" i="1"/>
  <c r="AL789" i="1"/>
  <c r="AG789" i="1"/>
  <c r="U789" i="1"/>
  <c r="T789" i="1"/>
  <c r="S789" i="1"/>
  <c r="AM786" i="1"/>
  <c r="AL786" i="1"/>
  <c r="AG786" i="1"/>
  <c r="K786" i="1"/>
  <c r="J786" i="1"/>
  <c r="I786" i="1"/>
  <c r="AM785" i="1"/>
  <c r="AG785" i="1"/>
  <c r="L785" i="1"/>
  <c r="AL785" i="1" s="1"/>
  <c r="K785" i="1"/>
  <c r="J785" i="1"/>
  <c r="H785" i="1"/>
  <c r="I785" i="1" s="1"/>
  <c r="AM784" i="1"/>
  <c r="AL784" i="1"/>
  <c r="AG784" i="1"/>
  <c r="K784" i="1"/>
  <c r="J784" i="1"/>
  <c r="I784" i="1"/>
  <c r="AM783" i="1"/>
  <c r="AL783" i="1"/>
  <c r="AG783" i="1"/>
  <c r="R783" i="1"/>
  <c r="Q783" i="1"/>
  <c r="P783" i="1"/>
  <c r="A783" i="1"/>
  <c r="A784" i="1" s="1"/>
  <c r="A785" i="1" s="1"/>
  <c r="AM782" i="1"/>
  <c r="AL782" i="1"/>
  <c r="AG782" i="1"/>
  <c r="U782" i="1"/>
  <c r="T782" i="1"/>
  <c r="S782" i="1"/>
  <c r="AL780" i="1"/>
  <c r="AM779" i="1"/>
  <c r="AL779" i="1"/>
  <c r="AG779" i="1"/>
  <c r="K779" i="1"/>
  <c r="J779" i="1"/>
  <c r="I779" i="1"/>
  <c r="AM778" i="1"/>
  <c r="AG778" i="1"/>
  <c r="L778" i="1"/>
  <c r="AL778" i="1" s="1"/>
  <c r="K778" i="1"/>
  <c r="J778" i="1"/>
  <c r="H778" i="1"/>
  <c r="I778" i="1" s="1"/>
  <c r="AM777" i="1"/>
  <c r="AL777" i="1"/>
  <c r="AG777" i="1"/>
  <c r="K777" i="1"/>
  <c r="J777" i="1"/>
  <c r="I777" i="1"/>
  <c r="AM776" i="1"/>
  <c r="AL776" i="1"/>
  <c r="AG776" i="1"/>
  <c r="R776" i="1"/>
  <c r="Q776" i="1"/>
  <c r="P776" i="1"/>
  <c r="A776" i="1"/>
  <c r="A777" i="1" s="1"/>
  <c r="A778" i="1" s="1"/>
  <c r="AM775" i="1"/>
  <c r="AL775" i="1"/>
  <c r="AG775" i="1"/>
  <c r="U775" i="1"/>
  <c r="T775" i="1"/>
  <c r="S775" i="1"/>
  <c r="AM772" i="1"/>
  <c r="AL772" i="1"/>
  <c r="AG772" i="1"/>
  <c r="K772" i="1"/>
  <c r="J772" i="1"/>
  <c r="I772" i="1"/>
  <c r="A772" i="1"/>
  <c r="AM771" i="1"/>
  <c r="AL771" i="1"/>
  <c r="AG771" i="1"/>
  <c r="K771" i="1"/>
  <c r="J771" i="1"/>
  <c r="I771" i="1"/>
  <c r="AM770" i="1"/>
  <c r="AG770" i="1"/>
  <c r="L770" i="1"/>
  <c r="AL770" i="1" s="1"/>
  <c r="K770" i="1"/>
  <c r="J770" i="1"/>
  <c r="H770" i="1"/>
  <c r="I770" i="1" s="1"/>
  <c r="A770" i="1"/>
  <c r="AM769" i="1"/>
  <c r="AL769" i="1"/>
  <c r="AG769" i="1"/>
  <c r="K769" i="1"/>
  <c r="J769" i="1"/>
  <c r="I769" i="1"/>
  <c r="AM768" i="1"/>
  <c r="AL768" i="1"/>
  <c r="AG768" i="1"/>
  <c r="R768" i="1"/>
  <c r="Q768" i="1"/>
  <c r="P768" i="1"/>
  <c r="A768" i="1"/>
  <c r="AM767" i="1"/>
  <c r="AL767" i="1"/>
  <c r="AG767" i="1"/>
  <c r="U767" i="1"/>
  <c r="T767" i="1"/>
  <c r="S767" i="1"/>
  <c r="AM764" i="1"/>
  <c r="AL764" i="1"/>
  <c r="AG764" i="1"/>
  <c r="K764" i="1"/>
  <c r="J764" i="1"/>
  <c r="I764" i="1"/>
  <c r="A764" i="1"/>
  <c r="AM763" i="1"/>
  <c r="AL763" i="1"/>
  <c r="AG763" i="1"/>
  <c r="K763" i="1"/>
  <c r="J763" i="1"/>
  <c r="I763" i="1"/>
  <c r="AM762" i="1"/>
  <c r="AG762" i="1"/>
  <c r="L762" i="1"/>
  <c r="AL762" i="1" s="1"/>
  <c r="K762" i="1"/>
  <c r="J762" i="1"/>
  <c r="H762" i="1"/>
  <c r="I762" i="1" s="1"/>
  <c r="AM761" i="1"/>
  <c r="AL761" i="1"/>
  <c r="AG761" i="1"/>
  <c r="K761" i="1"/>
  <c r="J761" i="1"/>
  <c r="I761" i="1"/>
  <c r="AM760" i="1"/>
  <c r="AL760" i="1"/>
  <c r="AG760" i="1"/>
  <c r="R760" i="1"/>
  <c r="Q760" i="1"/>
  <c r="P760" i="1"/>
  <c r="A760" i="1"/>
  <c r="A761" i="1" s="1"/>
  <c r="A762" i="1" s="1"/>
  <c r="AM759" i="1"/>
  <c r="AL759" i="1"/>
  <c r="AG759" i="1"/>
  <c r="U759" i="1"/>
  <c r="T759" i="1"/>
  <c r="S759" i="1"/>
  <c r="AM756" i="1"/>
  <c r="AL756" i="1"/>
  <c r="AG756" i="1"/>
  <c r="K756" i="1"/>
  <c r="J756" i="1"/>
  <c r="I756" i="1"/>
  <c r="A756" i="1"/>
  <c r="AM755" i="1"/>
  <c r="AL755" i="1"/>
  <c r="AG755" i="1"/>
  <c r="K755" i="1"/>
  <c r="J755" i="1"/>
  <c r="I755" i="1"/>
  <c r="AM754" i="1"/>
  <c r="AG754" i="1"/>
  <c r="L754" i="1"/>
  <c r="K754" i="1"/>
  <c r="J754" i="1"/>
  <c r="H754" i="1"/>
  <c r="I754" i="1" s="1"/>
  <c r="A754" i="1"/>
  <c r="AM753" i="1"/>
  <c r="AL753" i="1"/>
  <c r="AG753" i="1"/>
  <c r="K753" i="1"/>
  <c r="J753" i="1"/>
  <c r="I753" i="1"/>
  <c r="AM752" i="1"/>
  <c r="AL752" i="1"/>
  <c r="AG752" i="1"/>
  <c r="R752" i="1"/>
  <c r="Q752" i="1"/>
  <c r="P752" i="1"/>
  <c r="AM751" i="1"/>
  <c r="AL751" i="1"/>
  <c r="AG751" i="1"/>
  <c r="U751" i="1"/>
  <c r="T751" i="1"/>
  <c r="S751" i="1"/>
  <c r="A751" i="1"/>
  <c r="A752" i="1" s="1"/>
  <c r="AM750" i="1"/>
  <c r="AL750" i="1"/>
  <c r="AG750" i="1"/>
  <c r="U750" i="1"/>
  <c r="T750" i="1"/>
  <c r="S750" i="1"/>
  <c r="AO745" i="1"/>
  <c r="AN745" i="1"/>
  <c r="AM745" i="1"/>
  <c r="AI745" i="1"/>
  <c r="AP744" i="1"/>
  <c r="AO744" i="1"/>
  <c r="AO1126" i="1" s="1"/>
  <c r="AN744" i="1"/>
  <c r="AN1126" i="1" s="1"/>
  <c r="AF744" i="1"/>
  <c r="AF1126" i="1" s="1"/>
  <c r="AE744" i="1"/>
  <c r="AE1126" i="1" s="1"/>
  <c r="AD744" i="1"/>
  <c r="AD1126" i="1" s="1"/>
  <c r="AA744" i="1"/>
  <c r="AA1126" i="1" s="1"/>
  <c r="Z744" i="1"/>
  <c r="Z1126" i="1" s="1"/>
  <c r="Y744" i="1"/>
  <c r="Y1126" i="1" s="1"/>
  <c r="X744" i="1"/>
  <c r="X1126" i="1" s="1"/>
  <c r="W744" i="1"/>
  <c r="W1126" i="1" s="1"/>
  <c r="V744" i="1"/>
  <c r="V1126" i="1" s="1"/>
  <c r="O744" i="1"/>
  <c r="O1126" i="1" s="1"/>
  <c r="N744" i="1"/>
  <c r="N1126" i="1" s="1"/>
  <c r="M744" i="1"/>
  <c r="M1126" i="1" s="1"/>
  <c r="B744" i="1"/>
  <c r="AL743" i="1"/>
  <c r="AL742" i="1"/>
  <c r="F742" i="1"/>
  <c r="AG742" i="1" s="1"/>
  <c r="AL741" i="1"/>
  <c r="F741" i="1"/>
  <c r="AG741" i="1" s="1"/>
  <c r="AL740" i="1"/>
  <c r="F740" i="1"/>
  <c r="AG740" i="1" s="1"/>
  <c r="AM739" i="1"/>
  <c r="AM738" i="1"/>
  <c r="AG737" i="1"/>
  <c r="AC737" i="1"/>
  <c r="AB737" i="1"/>
  <c r="AB744" i="1" s="1"/>
  <c r="AB1126" i="1" s="1"/>
  <c r="AM734" i="1"/>
  <c r="AL734" i="1"/>
  <c r="AG734" i="1"/>
  <c r="K734" i="1"/>
  <c r="J734" i="1"/>
  <c r="I734" i="1"/>
  <c r="A734" i="1"/>
  <c r="AM733" i="1"/>
  <c r="AL733" i="1"/>
  <c r="AG733" i="1"/>
  <c r="K733" i="1"/>
  <c r="J733" i="1"/>
  <c r="I733" i="1"/>
  <c r="AM732" i="1"/>
  <c r="AG732" i="1"/>
  <c r="L732" i="1"/>
  <c r="AL732" i="1" s="1"/>
  <c r="K732" i="1"/>
  <c r="J732" i="1"/>
  <c r="H732" i="1"/>
  <c r="I732" i="1" s="1"/>
  <c r="AM731" i="1"/>
  <c r="AL731" i="1"/>
  <c r="AG731" i="1"/>
  <c r="K731" i="1"/>
  <c r="J731" i="1"/>
  <c r="I731" i="1"/>
  <c r="AM730" i="1"/>
  <c r="AL730" i="1"/>
  <c r="AG730" i="1"/>
  <c r="R730" i="1"/>
  <c r="Q730" i="1"/>
  <c r="P730" i="1"/>
  <c r="A730" i="1"/>
  <c r="A731" i="1" s="1"/>
  <c r="A732" i="1" s="1"/>
  <c r="AM729" i="1"/>
  <c r="AL729" i="1"/>
  <c r="AG729" i="1"/>
  <c r="U729" i="1"/>
  <c r="T729" i="1"/>
  <c r="S729" i="1"/>
  <c r="AM728" i="1"/>
  <c r="AL728" i="1"/>
  <c r="AG728" i="1"/>
  <c r="U728" i="1"/>
  <c r="T728" i="1"/>
  <c r="S728" i="1"/>
  <c r="AM725" i="1"/>
  <c r="AL725" i="1"/>
  <c r="AG725" i="1"/>
  <c r="K725" i="1"/>
  <c r="J725" i="1"/>
  <c r="I725" i="1"/>
  <c r="A725" i="1"/>
  <c r="AM724" i="1"/>
  <c r="AL724" i="1"/>
  <c r="AG724" i="1"/>
  <c r="K724" i="1"/>
  <c r="J724" i="1"/>
  <c r="I724" i="1"/>
  <c r="AM723" i="1"/>
  <c r="AG723" i="1"/>
  <c r="L723" i="1"/>
  <c r="AL723" i="1" s="1"/>
  <c r="K723" i="1"/>
  <c r="J723" i="1"/>
  <c r="H723" i="1"/>
  <c r="I723" i="1" s="1"/>
  <c r="AM722" i="1"/>
  <c r="AL722" i="1"/>
  <c r="AG722" i="1"/>
  <c r="K722" i="1"/>
  <c r="J722" i="1"/>
  <c r="I722" i="1"/>
  <c r="AM721" i="1"/>
  <c r="AL721" i="1"/>
  <c r="AG721" i="1"/>
  <c r="R721" i="1"/>
  <c r="Q721" i="1"/>
  <c r="P721" i="1"/>
  <c r="A721" i="1"/>
  <c r="A722" i="1" s="1"/>
  <c r="A723" i="1" s="1"/>
  <c r="AM720" i="1"/>
  <c r="AL720" i="1"/>
  <c r="AG720" i="1"/>
  <c r="U720" i="1"/>
  <c r="T720" i="1"/>
  <c r="S720" i="1"/>
  <c r="AM717" i="1"/>
  <c r="AL717" i="1"/>
  <c r="AG717" i="1"/>
  <c r="K717" i="1"/>
  <c r="J717" i="1"/>
  <c r="I717" i="1"/>
  <c r="A717" i="1"/>
  <c r="AM716" i="1"/>
  <c r="AL716" i="1"/>
  <c r="AG716" i="1"/>
  <c r="K716" i="1"/>
  <c r="J716" i="1"/>
  <c r="I716" i="1"/>
  <c r="AM715" i="1"/>
  <c r="AG715" i="1"/>
  <c r="L715" i="1"/>
  <c r="AL715" i="1" s="1"/>
  <c r="K715" i="1"/>
  <c r="J715" i="1"/>
  <c r="H715" i="1"/>
  <c r="I715" i="1" s="1"/>
  <c r="AM714" i="1"/>
  <c r="AL714" i="1"/>
  <c r="AG714" i="1"/>
  <c r="K714" i="1"/>
  <c r="J714" i="1"/>
  <c r="I714" i="1"/>
  <c r="AM713" i="1"/>
  <c r="AL713" i="1"/>
  <c r="AG713" i="1"/>
  <c r="R713" i="1"/>
  <c r="Q713" i="1"/>
  <c r="P713" i="1"/>
  <c r="A713" i="1"/>
  <c r="A714" i="1" s="1"/>
  <c r="A715" i="1" s="1"/>
  <c r="AM712" i="1"/>
  <c r="AL712" i="1"/>
  <c r="AG712" i="1"/>
  <c r="U712" i="1"/>
  <c r="T712" i="1"/>
  <c r="S712" i="1"/>
  <c r="AM709" i="1"/>
  <c r="AL709" i="1"/>
  <c r="AG709" i="1"/>
  <c r="K709" i="1"/>
  <c r="J709" i="1"/>
  <c r="I709" i="1"/>
  <c r="AM708" i="1"/>
  <c r="AG708" i="1"/>
  <c r="L708" i="1"/>
  <c r="K708" i="1"/>
  <c r="J708" i="1"/>
  <c r="H708" i="1"/>
  <c r="I708" i="1" s="1"/>
  <c r="AM707" i="1"/>
  <c r="AL707" i="1"/>
  <c r="AG707" i="1"/>
  <c r="K707" i="1"/>
  <c r="J707" i="1"/>
  <c r="I707" i="1"/>
  <c r="AM706" i="1"/>
  <c r="AL706" i="1"/>
  <c r="AG706" i="1"/>
  <c r="R706" i="1"/>
  <c r="Q706" i="1"/>
  <c r="P706" i="1"/>
  <c r="A706" i="1"/>
  <c r="A707" i="1" s="1"/>
  <c r="A708" i="1" s="1"/>
  <c r="AM705" i="1"/>
  <c r="AL705" i="1"/>
  <c r="AG705" i="1"/>
  <c r="U705" i="1"/>
  <c r="T705" i="1"/>
  <c r="S705" i="1"/>
  <c r="AL704" i="1"/>
  <c r="AL703" i="1"/>
  <c r="AM702" i="1"/>
  <c r="AL702" i="1"/>
  <c r="AG702" i="1"/>
  <c r="K702" i="1"/>
  <c r="J702" i="1"/>
  <c r="I702" i="1"/>
  <c r="AM701" i="1"/>
  <c r="AG701" i="1"/>
  <c r="L701" i="1"/>
  <c r="AL701" i="1" s="1"/>
  <c r="K701" i="1"/>
  <c r="J701" i="1"/>
  <c r="H701" i="1"/>
  <c r="I701" i="1" s="1"/>
  <c r="AM700" i="1"/>
  <c r="AL700" i="1"/>
  <c r="AG700" i="1"/>
  <c r="K700" i="1"/>
  <c r="J700" i="1"/>
  <c r="I700" i="1"/>
  <c r="AM699" i="1"/>
  <c r="AL699" i="1"/>
  <c r="AG699" i="1"/>
  <c r="R699" i="1"/>
  <c r="Q699" i="1"/>
  <c r="P699" i="1"/>
  <c r="A699" i="1"/>
  <c r="A700" i="1" s="1"/>
  <c r="A701" i="1" s="1"/>
  <c r="AM698" i="1"/>
  <c r="AL698" i="1"/>
  <c r="AG698" i="1"/>
  <c r="U698" i="1"/>
  <c r="T698" i="1"/>
  <c r="S698" i="1"/>
  <c r="AM695" i="1"/>
  <c r="AL695" i="1"/>
  <c r="AG695" i="1"/>
  <c r="K695" i="1"/>
  <c r="J695" i="1"/>
  <c r="I695" i="1"/>
  <c r="AM694" i="1"/>
  <c r="AG694" i="1"/>
  <c r="L694" i="1"/>
  <c r="AL694" i="1" s="1"/>
  <c r="K694" i="1"/>
  <c r="J694" i="1"/>
  <c r="H694" i="1"/>
  <c r="I694" i="1" s="1"/>
  <c r="AM693" i="1"/>
  <c r="AL693" i="1"/>
  <c r="AG693" i="1"/>
  <c r="K693" i="1"/>
  <c r="J693" i="1"/>
  <c r="I693" i="1"/>
  <c r="AM692" i="1"/>
  <c r="AL692" i="1"/>
  <c r="AG692" i="1"/>
  <c r="R692" i="1"/>
  <c r="Q692" i="1"/>
  <c r="P692" i="1"/>
  <c r="A692" i="1"/>
  <c r="A693" i="1" s="1"/>
  <c r="A694" i="1" s="1"/>
  <c r="AM691" i="1"/>
  <c r="AL691" i="1"/>
  <c r="AG691" i="1"/>
  <c r="U691" i="1"/>
  <c r="T691" i="1"/>
  <c r="S691" i="1"/>
  <c r="AM688" i="1"/>
  <c r="AL688" i="1"/>
  <c r="AG688" i="1"/>
  <c r="K688" i="1"/>
  <c r="J688" i="1"/>
  <c r="I688" i="1"/>
  <c r="A688" i="1"/>
  <c r="AM687" i="1"/>
  <c r="AL687" i="1"/>
  <c r="AG687" i="1"/>
  <c r="K687" i="1"/>
  <c r="J687" i="1"/>
  <c r="I687" i="1"/>
  <c r="AM686" i="1"/>
  <c r="AG686" i="1"/>
  <c r="L686" i="1"/>
  <c r="K686" i="1"/>
  <c r="J686" i="1"/>
  <c r="H686" i="1"/>
  <c r="I686" i="1" s="1"/>
  <c r="A686" i="1"/>
  <c r="AM685" i="1"/>
  <c r="AL685" i="1"/>
  <c r="AG685" i="1"/>
  <c r="K685" i="1"/>
  <c r="J685" i="1"/>
  <c r="I685" i="1"/>
  <c r="AM684" i="1"/>
  <c r="AL684" i="1"/>
  <c r="AG684" i="1"/>
  <c r="R684" i="1"/>
  <c r="Q684" i="1"/>
  <c r="P684" i="1"/>
  <c r="A684" i="1"/>
  <c r="AM683" i="1"/>
  <c r="AL683" i="1"/>
  <c r="AG683" i="1"/>
  <c r="U683" i="1"/>
  <c r="T683" i="1"/>
  <c r="S683" i="1"/>
  <c r="AL682" i="1"/>
  <c r="AM680" i="1"/>
  <c r="AL680" i="1"/>
  <c r="AG680" i="1"/>
  <c r="K680" i="1"/>
  <c r="J680" i="1"/>
  <c r="I680" i="1"/>
  <c r="A680" i="1"/>
  <c r="AM679" i="1"/>
  <c r="AL679" i="1"/>
  <c r="AG679" i="1"/>
  <c r="K679" i="1"/>
  <c r="J679" i="1"/>
  <c r="I679" i="1"/>
  <c r="AM678" i="1"/>
  <c r="AG678" i="1"/>
  <c r="L678" i="1"/>
  <c r="AL678" i="1" s="1"/>
  <c r="K678" i="1"/>
  <c r="J678" i="1"/>
  <c r="H678" i="1"/>
  <c r="I678" i="1" s="1"/>
  <c r="AM677" i="1"/>
  <c r="AL677" i="1"/>
  <c r="AG677" i="1"/>
  <c r="K677" i="1"/>
  <c r="J677" i="1"/>
  <c r="I677" i="1"/>
  <c r="AM676" i="1"/>
  <c r="AL676" i="1"/>
  <c r="AG676" i="1"/>
  <c r="R676" i="1"/>
  <c r="Q676" i="1"/>
  <c r="P676" i="1"/>
  <c r="A676" i="1"/>
  <c r="A677" i="1" s="1"/>
  <c r="A678" i="1" s="1"/>
  <c r="AM675" i="1"/>
  <c r="AL675" i="1"/>
  <c r="AG675" i="1"/>
  <c r="U675" i="1"/>
  <c r="T675" i="1"/>
  <c r="S675" i="1"/>
  <c r="AM672" i="1"/>
  <c r="AL672" i="1"/>
  <c r="AG672" i="1"/>
  <c r="K672" i="1"/>
  <c r="J672" i="1"/>
  <c r="I672" i="1"/>
  <c r="A672" i="1"/>
  <c r="AM671" i="1"/>
  <c r="AL671" i="1"/>
  <c r="AG671" i="1"/>
  <c r="K671" i="1"/>
  <c r="J671" i="1"/>
  <c r="I671" i="1"/>
  <c r="AM670" i="1"/>
  <c r="AG670" i="1"/>
  <c r="L670" i="1"/>
  <c r="AL670" i="1" s="1"/>
  <c r="K670" i="1"/>
  <c r="J670" i="1"/>
  <c r="H670" i="1"/>
  <c r="I670" i="1" s="1"/>
  <c r="A670" i="1"/>
  <c r="AM669" i="1"/>
  <c r="AL669" i="1"/>
  <c r="AG669" i="1"/>
  <c r="K669" i="1"/>
  <c r="J669" i="1"/>
  <c r="I669" i="1"/>
  <c r="AM668" i="1"/>
  <c r="AL668" i="1"/>
  <c r="AG668" i="1"/>
  <c r="R668" i="1"/>
  <c r="Q668" i="1"/>
  <c r="P668" i="1"/>
  <c r="AM667" i="1"/>
  <c r="AL667" i="1"/>
  <c r="AG667" i="1"/>
  <c r="U667" i="1"/>
  <c r="T667" i="1"/>
  <c r="S667" i="1"/>
  <c r="A667" i="1"/>
  <c r="A668" i="1" s="1"/>
  <c r="AM666" i="1"/>
  <c r="AL666" i="1"/>
  <c r="AG666" i="1"/>
  <c r="U666" i="1"/>
  <c r="T666" i="1"/>
  <c r="S666" i="1"/>
  <c r="AO661" i="1"/>
  <c r="AN661" i="1"/>
  <c r="AM661" i="1"/>
  <c r="AI661" i="1"/>
  <c r="AP660" i="1"/>
  <c r="AO660" i="1"/>
  <c r="AN660" i="1"/>
  <c r="AF660" i="1"/>
  <c r="AF1125" i="1" s="1"/>
  <c r="AE660" i="1"/>
  <c r="AE1125" i="1" s="1"/>
  <c r="AD660" i="1"/>
  <c r="AD1125" i="1" s="1"/>
  <c r="AC660" i="1"/>
  <c r="AC1125" i="1" s="1"/>
  <c r="AB660" i="1"/>
  <c r="AB1125" i="1" s="1"/>
  <c r="AA660" i="1"/>
  <c r="AA1125" i="1" s="1"/>
  <c r="Z660" i="1"/>
  <c r="Z1125" i="1" s="1"/>
  <c r="Y660" i="1"/>
  <c r="Y1125" i="1" s="1"/>
  <c r="X660" i="1"/>
  <c r="X1125" i="1" s="1"/>
  <c r="W660" i="1"/>
  <c r="W1125" i="1" s="1"/>
  <c r="V660" i="1"/>
  <c r="V1125" i="1" s="1"/>
  <c r="O660" i="1"/>
  <c r="O1125" i="1" s="1"/>
  <c r="N660" i="1"/>
  <c r="N1125" i="1" s="1"/>
  <c r="M660" i="1"/>
  <c r="M1125" i="1" s="1"/>
  <c r="B660" i="1"/>
  <c r="AL659" i="1"/>
  <c r="AL658" i="1"/>
  <c r="F658" i="1"/>
  <c r="AL657" i="1"/>
  <c r="F657" i="1"/>
  <c r="AG657" i="1" s="1"/>
  <c r="AL656" i="1"/>
  <c r="F656" i="1"/>
  <c r="AL655" i="1"/>
  <c r="AM653" i="1"/>
  <c r="AL653" i="1"/>
  <c r="AG653" i="1"/>
  <c r="K653" i="1"/>
  <c r="J653" i="1"/>
  <c r="I653" i="1"/>
  <c r="A653" i="1"/>
  <c r="AM652" i="1"/>
  <c r="AL652" i="1"/>
  <c r="AG652" i="1"/>
  <c r="K652" i="1"/>
  <c r="J652" i="1"/>
  <c r="I652" i="1"/>
  <c r="AM651" i="1"/>
  <c r="AG651" i="1"/>
  <c r="L651" i="1"/>
  <c r="AL651" i="1" s="1"/>
  <c r="K651" i="1"/>
  <c r="J651" i="1"/>
  <c r="H651" i="1"/>
  <c r="I651" i="1" s="1"/>
  <c r="AM650" i="1"/>
  <c r="AL650" i="1"/>
  <c r="AG650" i="1"/>
  <c r="K650" i="1"/>
  <c r="J650" i="1"/>
  <c r="I650" i="1"/>
  <c r="AM649" i="1"/>
  <c r="AL649" i="1"/>
  <c r="AG649" i="1"/>
  <c r="R649" i="1"/>
  <c r="Q649" i="1"/>
  <c r="P649" i="1"/>
  <c r="A649" i="1"/>
  <c r="A650" i="1" s="1"/>
  <c r="A651" i="1" s="1"/>
  <c r="AM648" i="1"/>
  <c r="AL648" i="1"/>
  <c r="AG648" i="1"/>
  <c r="U648" i="1"/>
  <c r="T648" i="1"/>
  <c r="S648" i="1"/>
  <c r="AM647" i="1"/>
  <c r="AL647" i="1"/>
  <c r="AG647" i="1"/>
  <c r="U647" i="1"/>
  <c r="T647" i="1"/>
  <c r="S647" i="1"/>
  <c r="AM644" i="1"/>
  <c r="AG644" i="1"/>
  <c r="K644" i="1"/>
  <c r="J644" i="1"/>
  <c r="I644" i="1"/>
  <c r="A644" i="1"/>
  <c r="AM643" i="1"/>
  <c r="AL643" i="1"/>
  <c r="AG643" i="1"/>
  <c r="K643" i="1"/>
  <c r="J643" i="1"/>
  <c r="I643" i="1"/>
  <c r="AM642" i="1"/>
  <c r="AG642" i="1"/>
  <c r="L642" i="1"/>
  <c r="AL642" i="1" s="1"/>
  <c r="K642" i="1"/>
  <c r="J642" i="1"/>
  <c r="H642" i="1"/>
  <c r="I642" i="1" s="1"/>
  <c r="AM641" i="1"/>
  <c r="AL641" i="1"/>
  <c r="AG641" i="1"/>
  <c r="K641" i="1"/>
  <c r="J641" i="1"/>
  <c r="I641" i="1"/>
  <c r="AM640" i="1"/>
  <c r="AL640" i="1"/>
  <c r="AG640" i="1"/>
  <c r="R640" i="1"/>
  <c r="Q640" i="1"/>
  <c r="P640" i="1"/>
  <c r="A640" i="1"/>
  <c r="A641" i="1" s="1"/>
  <c r="A642" i="1" s="1"/>
  <c r="AM639" i="1"/>
  <c r="AL639" i="1"/>
  <c r="AG639" i="1"/>
  <c r="U639" i="1"/>
  <c r="T639" i="1"/>
  <c r="S639" i="1"/>
  <c r="AM636" i="1"/>
  <c r="AG636" i="1"/>
  <c r="K636" i="1"/>
  <c r="J636" i="1"/>
  <c r="I636" i="1"/>
  <c r="A636" i="1"/>
  <c r="AM635" i="1"/>
  <c r="AL635" i="1"/>
  <c r="AG635" i="1"/>
  <c r="K635" i="1"/>
  <c r="J635" i="1"/>
  <c r="I635" i="1"/>
  <c r="AM634" i="1"/>
  <c r="AG634" i="1"/>
  <c r="L634" i="1"/>
  <c r="AL634" i="1" s="1"/>
  <c r="K634" i="1"/>
  <c r="J634" i="1"/>
  <c r="H634" i="1"/>
  <c r="I634" i="1" s="1"/>
  <c r="AM633" i="1"/>
  <c r="AL633" i="1"/>
  <c r="AG633" i="1"/>
  <c r="K633" i="1"/>
  <c r="J633" i="1"/>
  <c r="I633" i="1"/>
  <c r="AM632" i="1"/>
  <c r="AL632" i="1"/>
  <c r="AG632" i="1"/>
  <c r="R632" i="1"/>
  <c r="Q632" i="1"/>
  <c r="P632" i="1"/>
  <c r="A632" i="1"/>
  <c r="A633" i="1" s="1"/>
  <c r="A634" i="1" s="1"/>
  <c r="AM631" i="1"/>
  <c r="AL631" i="1"/>
  <c r="AG631" i="1"/>
  <c r="U631" i="1"/>
  <c r="T631" i="1"/>
  <c r="S631" i="1"/>
  <c r="AM628" i="1"/>
  <c r="AL628" i="1"/>
  <c r="AG628" i="1"/>
  <c r="K628" i="1"/>
  <c r="J628" i="1"/>
  <c r="I628" i="1"/>
  <c r="AM627" i="1"/>
  <c r="AG627" i="1"/>
  <c r="L627" i="1"/>
  <c r="AL627" i="1" s="1"/>
  <c r="K627" i="1"/>
  <c r="J627" i="1"/>
  <c r="H627" i="1"/>
  <c r="I627" i="1" s="1"/>
  <c r="AM626" i="1"/>
  <c r="AL626" i="1"/>
  <c r="AG626" i="1"/>
  <c r="K626" i="1"/>
  <c r="J626" i="1"/>
  <c r="I626" i="1"/>
  <c r="AM625" i="1"/>
  <c r="AL625" i="1"/>
  <c r="AG625" i="1"/>
  <c r="R625" i="1"/>
  <c r="Q625" i="1"/>
  <c r="P625" i="1"/>
  <c r="A625" i="1"/>
  <c r="A626" i="1" s="1"/>
  <c r="A627" i="1" s="1"/>
  <c r="AM624" i="1"/>
  <c r="AL624" i="1"/>
  <c r="AG624" i="1"/>
  <c r="U624" i="1"/>
  <c r="T624" i="1"/>
  <c r="S624" i="1"/>
  <c r="AM621" i="1"/>
  <c r="AL621" i="1"/>
  <c r="AG621" i="1"/>
  <c r="K621" i="1"/>
  <c r="J621" i="1"/>
  <c r="I621" i="1"/>
  <c r="AM620" i="1"/>
  <c r="AG620" i="1"/>
  <c r="L620" i="1"/>
  <c r="AL620" i="1" s="1"/>
  <c r="K620" i="1"/>
  <c r="J620" i="1"/>
  <c r="H620" i="1"/>
  <c r="I620" i="1" s="1"/>
  <c r="AM619" i="1"/>
  <c r="AL619" i="1"/>
  <c r="AG619" i="1"/>
  <c r="K619" i="1"/>
  <c r="J619" i="1"/>
  <c r="I619" i="1"/>
  <c r="AM618" i="1"/>
  <c r="AL618" i="1"/>
  <c r="AG618" i="1"/>
  <c r="R618" i="1"/>
  <c r="Q618" i="1"/>
  <c r="P618" i="1"/>
  <c r="A618" i="1"/>
  <c r="A619" i="1" s="1"/>
  <c r="A620" i="1" s="1"/>
  <c r="AM617" i="1"/>
  <c r="AL617" i="1"/>
  <c r="AG617" i="1"/>
  <c r="U617" i="1"/>
  <c r="T617" i="1"/>
  <c r="S617" i="1"/>
  <c r="AL615" i="1"/>
  <c r="AM614" i="1"/>
  <c r="AL614" i="1"/>
  <c r="AG614" i="1"/>
  <c r="K614" i="1"/>
  <c r="J614" i="1"/>
  <c r="I614" i="1"/>
  <c r="AM613" i="1"/>
  <c r="AG613" i="1"/>
  <c r="L613" i="1"/>
  <c r="AL613" i="1" s="1"/>
  <c r="K613" i="1"/>
  <c r="J613" i="1"/>
  <c r="H613" i="1"/>
  <c r="I613" i="1" s="1"/>
  <c r="AM612" i="1"/>
  <c r="AL612" i="1"/>
  <c r="AG612" i="1"/>
  <c r="K612" i="1"/>
  <c r="J612" i="1"/>
  <c r="I612" i="1"/>
  <c r="AM611" i="1"/>
  <c r="AL611" i="1"/>
  <c r="AG611" i="1"/>
  <c r="R611" i="1"/>
  <c r="Q611" i="1"/>
  <c r="P611" i="1"/>
  <c r="A611" i="1"/>
  <c r="A612" i="1" s="1"/>
  <c r="A613" i="1" s="1"/>
  <c r="AM610" i="1"/>
  <c r="AL610" i="1"/>
  <c r="AG610" i="1"/>
  <c r="U610" i="1"/>
  <c r="T610" i="1"/>
  <c r="S610" i="1"/>
  <c r="AL608" i="1"/>
  <c r="AM607" i="1"/>
  <c r="AL607" i="1"/>
  <c r="AG607" i="1"/>
  <c r="K607" i="1"/>
  <c r="J607" i="1"/>
  <c r="I607" i="1"/>
  <c r="AM606" i="1"/>
  <c r="AG606" i="1"/>
  <c r="L606" i="1"/>
  <c r="AL606" i="1" s="1"/>
  <c r="K606" i="1"/>
  <c r="J606" i="1"/>
  <c r="H606" i="1"/>
  <c r="I606" i="1" s="1"/>
  <c r="AM605" i="1"/>
  <c r="AL605" i="1"/>
  <c r="AG605" i="1"/>
  <c r="K605" i="1"/>
  <c r="J605" i="1"/>
  <c r="I605" i="1"/>
  <c r="AM604" i="1"/>
  <c r="AL604" i="1"/>
  <c r="AG604" i="1"/>
  <c r="R604" i="1"/>
  <c r="Q604" i="1"/>
  <c r="P604" i="1"/>
  <c r="A604" i="1"/>
  <c r="A605" i="1" s="1"/>
  <c r="A606" i="1" s="1"/>
  <c r="AM603" i="1"/>
  <c r="AL603" i="1"/>
  <c r="AG603" i="1"/>
  <c r="U603" i="1"/>
  <c r="T603" i="1"/>
  <c r="S603" i="1"/>
  <c r="AM600" i="1"/>
  <c r="AL600" i="1"/>
  <c r="AG600" i="1"/>
  <c r="K600" i="1"/>
  <c r="J600" i="1"/>
  <c r="I600" i="1"/>
  <c r="A600" i="1"/>
  <c r="AM599" i="1"/>
  <c r="AL599" i="1"/>
  <c r="AG599" i="1"/>
  <c r="K599" i="1"/>
  <c r="J599" i="1"/>
  <c r="I599" i="1"/>
  <c r="AM598" i="1"/>
  <c r="AG598" i="1"/>
  <c r="L598" i="1"/>
  <c r="AL598" i="1" s="1"/>
  <c r="K598" i="1"/>
  <c r="J598" i="1"/>
  <c r="H598" i="1"/>
  <c r="I598" i="1" s="1"/>
  <c r="A598" i="1"/>
  <c r="AM597" i="1"/>
  <c r="AL597" i="1"/>
  <c r="AG597" i="1"/>
  <c r="K597" i="1"/>
  <c r="J597" i="1"/>
  <c r="I597" i="1"/>
  <c r="AM596" i="1"/>
  <c r="AL596" i="1"/>
  <c r="AG596" i="1"/>
  <c r="R596" i="1"/>
  <c r="Q596" i="1"/>
  <c r="P596" i="1"/>
  <c r="A596" i="1"/>
  <c r="AM595" i="1"/>
  <c r="AL595" i="1"/>
  <c r="AG595" i="1"/>
  <c r="U595" i="1"/>
  <c r="T595" i="1"/>
  <c r="S595" i="1"/>
  <c r="AM592" i="1"/>
  <c r="AL592" i="1"/>
  <c r="AG592" i="1"/>
  <c r="K592" i="1"/>
  <c r="J592" i="1"/>
  <c r="I592" i="1"/>
  <c r="A592" i="1"/>
  <c r="AM591" i="1"/>
  <c r="AL591" i="1"/>
  <c r="AG591" i="1"/>
  <c r="K591" i="1"/>
  <c r="J591" i="1"/>
  <c r="I591" i="1"/>
  <c r="AM590" i="1"/>
  <c r="AG590" i="1"/>
  <c r="L590" i="1"/>
  <c r="AL590" i="1" s="1"/>
  <c r="K590" i="1"/>
  <c r="J590" i="1"/>
  <c r="H590" i="1"/>
  <c r="I590" i="1" s="1"/>
  <c r="AM589" i="1"/>
  <c r="AL589" i="1"/>
  <c r="AG589" i="1"/>
  <c r="K589" i="1"/>
  <c r="J589" i="1"/>
  <c r="I589" i="1"/>
  <c r="AM588" i="1"/>
  <c r="AL588" i="1"/>
  <c r="AG588" i="1"/>
  <c r="R588" i="1"/>
  <c r="Q588" i="1"/>
  <c r="P588" i="1"/>
  <c r="A588" i="1"/>
  <c r="A589" i="1" s="1"/>
  <c r="A590" i="1" s="1"/>
  <c r="AM587" i="1"/>
  <c r="AL587" i="1"/>
  <c r="AG587" i="1"/>
  <c r="U587" i="1"/>
  <c r="T587" i="1"/>
  <c r="S587" i="1"/>
  <c r="AM584" i="1"/>
  <c r="AL584" i="1"/>
  <c r="AG584" i="1"/>
  <c r="K584" i="1"/>
  <c r="J584" i="1"/>
  <c r="I584" i="1"/>
  <c r="A584" i="1"/>
  <c r="AM583" i="1"/>
  <c r="AL583" i="1"/>
  <c r="AG583" i="1"/>
  <c r="K583" i="1"/>
  <c r="J583" i="1"/>
  <c r="I583" i="1"/>
  <c r="AM582" i="1"/>
  <c r="AG582" i="1"/>
  <c r="L582" i="1"/>
  <c r="K582" i="1"/>
  <c r="J582" i="1"/>
  <c r="H582" i="1"/>
  <c r="I582" i="1" s="1"/>
  <c r="A582" i="1"/>
  <c r="AM581" i="1"/>
  <c r="AL581" i="1"/>
  <c r="AG581" i="1"/>
  <c r="K581" i="1"/>
  <c r="J581" i="1"/>
  <c r="I581" i="1"/>
  <c r="AM580" i="1"/>
  <c r="AL580" i="1"/>
  <c r="AG580" i="1"/>
  <c r="R580" i="1"/>
  <c r="Q580" i="1"/>
  <c r="P580" i="1"/>
  <c r="AM579" i="1"/>
  <c r="AL579" i="1"/>
  <c r="AG579" i="1"/>
  <c r="U579" i="1"/>
  <c r="T579" i="1"/>
  <c r="S579" i="1"/>
  <c r="A579" i="1"/>
  <c r="A580" i="1" s="1"/>
  <c r="AM578" i="1"/>
  <c r="AL578" i="1"/>
  <c r="AG578" i="1"/>
  <c r="U578" i="1"/>
  <c r="T578" i="1"/>
  <c r="S578" i="1"/>
  <c r="AO573" i="1"/>
  <c r="AN573" i="1"/>
  <c r="AM573" i="1"/>
  <c r="AI573" i="1"/>
  <c r="AP572" i="1"/>
  <c r="AO572" i="1"/>
  <c r="AN572" i="1"/>
  <c r="AF572" i="1"/>
  <c r="AF1124" i="1" s="1"/>
  <c r="AE572" i="1"/>
  <c r="AE1124" i="1" s="1"/>
  <c r="AD572" i="1"/>
  <c r="AD1124" i="1" s="1"/>
  <c r="AC572" i="1"/>
  <c r="AC1124" i="1" s="1"/>
  <c r="AB572" i="1"/>
  <c r="AB1124" i="1" s="1"/>
  <c r="AA572" i="1"/>
  <c r="AA1124" i="1" s="1"/>
  <c r="Z572" i="1"/>
  <c r="Z1124" i="1" s="1"/>
  <c r="Y572" i="1"/>
  <c r="Y1124" i="1" s="1"/>
  <c r="X572" i="1"/>
  <c r="X1124" i="1" s="1"/>
  <c r="W572" i="1"/>
  <c r="W1124" i="1" s="1"/>
  <c r="V572" i="1"/>
  <c r="V1124" i="1" s="1"/>
  <c r="O572" i="1"/>
  <c r="O1124" i="1" s="1"/>
  <c r="N572" i="1"/>
  <c r="N1124" i="1" s="1"/>
  <c r="M572" i="1"/>
  <c r="M1124" i="1" s="1"/>
  <c r="B572" i="1"/>
  <c r="AL571" i="1"/>
  <c r="AL570" i="1"/>
  <c r="F570" i="1"/>
  <c r="AM570" i="1" s="1"/>
  <c r="AL569" i="1"/>
  <c r="F569" i="1"/>
  <c r="AG569" i="1" s="1"/>
  <c r="AL568" i="1"/>
  <c r="F568" i="1"/>
  <c r="AM568" i="1" s="1"/>
  <c r="AL567" i="1"/>
  <c r="AL566" i="1"/>
  <c r="AM565" i="1"/>
  <c r="AL565" i="1"/>
  <c r="AG565" i="1"/>
  <c r="K565" i="1"/>
  <c r="J565" i="1"/>
  <c r="I565" i="1"/>
  <c r="A565" i="1"/>
  <c r="AM564" i="1"/>
  <c r="AL564" i="1"/>
  <c r="AG564" i="1"/>
  <c r="K564" i="1"/>
  <c r="J564" i="1"/>
  <c r="I564" i="1"/>
  <c r="AM563" i="1"/>
  <c r="AG563" i="1"/>
  <c r="L563" i="1"/>
  <c r="AL563" i="1" s="1"/>
  <c r="K563" i="1"/>
  <c r="J563" i="1"/>
  <c r="H563" i="1"/>
  <c r="I563" i="1" s="1"/>
  <c r="AM562" i="1"/>
  <c r="AL562" i="1"/>
  <c r="AG562" i="1"/>
  <c r="K562" i="1"/>
  <c r="J562" i="1"/>
  <c r="I562" i="1"/>
  <c r="AM561" i="1"/>
  <c r="AL561" i="1"/>
  <c r="AG561" i="1"/>
  <c r="R561" i="1"/>
  <c r="Q561" i="1"/>
  <c r="P561" i="1"/>
  <c r="A561" i="1"/>
  <c r="A562" i="1" s="1"/>
  <c r="A563" i="1" s="1"/>
  <c r="AM560" i="1"/>
  <c r="AL560" i="1"/>
  <c r="AG560" i="1"/>
  <c r="U560" i="1"/>
  <c r="T560" i="1"/>
  <c r="S560" i="1"/>
  <c r="AM559" i="1"/>
  <c r="AL559" i="1"/>
  <c r="AG559" i="1"/>
  <c r="U559" i="1"/>
  <c r="T559" i="1"/>
  <c r="S559" i="1"/>
  <c r="AL558" i="1"/>
  <c r="AL557" i="1"/>
  <c r="AM556" i="1"/>
  <c r="AL556" i="1"/>
  <c r="AG556" i="1"/>
  <c r="K556" i="1"/>
  <c r="J556" i="1"/>
  <c r="I556" i="1"/>
  <c r="A556" i="1"/>
  <c r="AM555" i="1"/>
  <c r="AL555" i="1"/>
  <c r="AG555" i="1"/>
  <c r="K555" i="1"/>
  <c r="J555" i="1"/>
  <c r="I555" i="1"/>
  <c r="AM554" i="1"/>
  <c r="AG554" i="1"/>
  <c r="L554" i="1"/>
  <c r="AL554" i="1" s="1"/>
  <c r="K554" i="1"/>
  <c r="J554" i="1"/>
  <c r="H554" i="1"/>
  <c r="I554" i="1" s="1"/>
  <c r="AM553" i="1"/>
  <c r="AL553" i="1"/>
  <c r="AG553" i="1"/>
  <c r="K553" i="1"/>
  <c r="J553" i="1"/>
  <c r="I553" i="1"/>
  <c r="AM552" i="1"/>
  <c r="AL552" i="1"/>
  <c r="AG552" i="1"/>
  <c r="R552" i="1"/>
  <c r="Q552" i="1"/>
  <c r="P552" i="1"/>
  <c r="A552" i="1"/>
  <c r="A553" i="1" s="1"/>
  <c r="A554" i="1" s="1"/>
  <c r="AM551" i="1"/>
  <c r="AL551" i="1"/>
  <c r="AG551" i="1"/>
  <c r="U551" i="1"/>
  <c r="T551" i="1"/>
  <c r="S551" i="1"/>
  <c r="AL550" i="1"/>
  <c r="AL549" i="1"/>
  <c r="AM548" i="1"/>
  <c r="AL548" i="1"/>
  <c r="AG548" i="1"/>
  <c r="K548" i="1"/>
  <c r="J548" i="1"/>
  <c r="I548" i="1"/>
  <c r="A548" i="1"/>
  <c r="AM547" i="1"/>
  <c r="AL547" i="1"/>
  <c r="AG547" i="1"/>
  <c r="K547" i="1"/>
  <c r="J547" i="1"/>
  <c r="I547" i="1"/>
  <c r="AM546" i="1"/>
  <c r="AG546" i="1"/>
  <c r="L546" i="1"/>
  <c r="K546" i="1"/>
  <c r="J546" i="1"/>
  <c r="H546" i="1"/>
  <c r="I546" i="1" s="1"/>
  <c r="AM545" i="1"/>
  <c r="AL545" i="1"/>
  <c r="AG545" i="1"/>
  <c r="K545" i="1"/>
  <c r="J545" i="1"/>
  <c r="I545" i="1"/>
  <c r="AM544" i="1"/>
  <c r="AL544" i="1"/>
  <c r="AG544" i="1"/>
  <c r="R544" i="1"/>
  <c r="Q544" i="1"/>
  <c r="P544" i="1"/>
  <c r="A544" i="1"/>
  <c r="A545" i="1" s="1"/>
  <c r="A546" i="1" s="1"/>
  <c r="AM543" i="1"/>
  <c r="AL543" i="1"/>
  <c r="AG543" i="1"/>
  <c r="U543" i="1"/>
  <c r="T543" i="1"/>
  <c r="S543" i="1"/>
  <c r="AL542" i="1"/>
  <c r="AL541" i="1"/>
  <c r="AM540" i="1"/>
  <c r="AL540" i="1"/>
  <c r="AG540" i="1"/>
  <c r="K540" i="1"/>
  <c r="J540" i="1"/>
  <c r="I540" i="1"/>
  <c r="AM539" i="1"/>
  <c r="AG539" i="1"/>
  <c r="L539" i="1"/>
  <c r="AL539" i="1" s="1"/>
  <c r="K539" i="1"/>
  <c r="J539" i="1"/>
  <c r="H539" i="1"/>
  <c r="I539" i="1" s="1"/>
  <c r="AM538" i="1"/>
  <c r="AL538" i="1"/>
  <c r="AG538" i="1"/>
  <c r="K538" i="1"/>
  <c r="J538" i="1"/>
  <c r="I538" i="1"/>
  <c r="AM537" i="1"/>
  <c r="AL537" i="1"/>
  <c r="AG537" i="1"/>
  <c r="R537" i="1"/>
  <c r="Q537" i="1"/>
  <c r="P537" i="1"/>
  <c r="A537" i="1"/>
  <c r="A538" i="1" s="1"/>
  <c r="A539" i="1" s="1"/>
  <c r="AM536" i="1"/>
  <c r="AL536" i="1"/>
  <c r="AG536" i="1"/>
  <c r="U536" i="1"/>
  <c r="T536" i="1"/>
  <c r="S536" i="1"/>
  <c r="AM533" i="1"/>
  <c r="AL533" i="1"/>
  <c r="AG533" i="1"/>
  <c r="K533" i="1"/>
  <c r="J533" i="1"/>
  <c r="I533" i="1"/>
  <c r="AM532" i="1"/>
  <c r="AG532" i="1"/>
  <c r="L532" i="1"/>
  <c r="AL532" i="1" s="1"/>
  <c r="K532" i="1"/>
  <c r="J532" i="1"/>
  <c r="H532" i="1"/>
  <c r="I532" i="1" s="1"/>
  <c r="AM531" i="1"/>
  <c r="AL531" i="1"/>
  <c r="AG531" i="1"/>
  <c r="K531" i="1"/>
  <c r="J531" i="1"/>
  <c r="I531" i="1"/>
  <c r="AM530" i="1"/>
  <c r="AL530" i="1"/>
  <c r="AG530" i="1"/>
  <c r="R530" i="1"/>
  <c r="Q530" i="1"/>
  <c r="P530" i="1"/>
  <c r="A530" i="1"/>
  <c r="A531" i="1" s="1"/>
  <c r="A532" i="1" s="1"/>
  <c r="AM529" i="1"/>
  <c r="AL529" i="1"/>
  <c r="AG529" i="1"/>
  <c r="U529" i="1"/>
  <c r="T529" i="1"/>
  <c r="S529" i="1"/>
  <c r="AM526" i="1"/>
  <c r="AL526" i="1"/>
  <c r="AG526" i="1"/>
  <c r="K526" i="1"/>
  <c r="J526" i="1"/>
  <c r="I526" i="1"/>
  <c r="AM525" i="1"/>
  <c r="AG525" i="1"/>
  <c r="L525" i="1"/>
  <c r="K525" i="1"/>
  <c r="J525" i="1"/>
  <c r="H525" i="1"/>
  <c r="I525" i="1" s="1"/>
  <c r="AM524" i="1"/>
  <c r="AL524" i="1"/>
  <c r="AG524" i="1"/>
  <c r="K524" i="1"/>
  <c r="J524" i="1"/>
  <c r="I524" i="1"/>
  <c r="AM523" i="1"/>
  <c r="AL523" i="1"/>
  <c r="AG523" i="1"/>
  <c r="R523" i="1"/>
  <c r="Q523" i="1"/>
  <c r="P523" i="1"/>
  <c r="A523" i="1"/>
  <c r="A524" i="1" s="1"/>
  <c r="A525" i="1" s="1"/>
  <c r="AM522" i="1"/>
  <c r="AL522" i="1"/>
  <c r="AG522" i="1"/>
  <c r="U522" i="1"/>
  <c r="T522" i="1"/>
  <c r="S522" i="1"/>
  <c r="AM519" i="1"/>
  <c r="AL519" i="1"/>
  <c r="AG519" i="1"/>
  <c r="K519" i="1"/>
  <c r="J519" i="1"/>
  <c r="I519" i="1"/>
  <c r="AM518" i="1"/>
  <c r="AG518" i="1"/>
  <c r="L518" i="1"/>
  <c r="AL518" i="1" s="1"/>
  <c r="K518" i="1"/>
  <c r="J518" i="1"/>
  <c r="H518" i="1"/>
  <c r="I518" i="1" s="1"/>
  <c r="AM517" i="1"/>
  <c r="AL517" i="1"/>
  <c r="AG517" i="1"/>
  <c r="K517" i="1"/>
  <c r="J517" i="1"/>
  <c r="I517" i="1"/>
  <c r="AM516" i="1"/>
  <c r="AL516" i="1"/>
  <c r="AG516" i="1"/>
  <c r="R516" i="1"/>
  <c r="Q516" i="1"/>
  <c r="P516" i="1"/>
  <c r="A516" i="1"/>
  <c r="A517" i="1" s="1"/>
  <c r="A518" i="1" s="1"/>
  <c r="AM515" i="1"/>
  <c r="AL515" i="1"/>
  <c r="AG515" i="1"/>
  <c r="U515" i="1"/>
  <c r="T515" i="1"/>
  <c r="S515" i="1"/>
  <c r="AM512" i="1"/>
  <c r="AL512" i="1"/>
  <c r="AG512" i="1"/>
  <c r="K512" i="1"/>
  <c r="J512" i="1"/>
  <c r="I512" i="1"/>
  <c r="A512" i="1"/>
  <c r="AM511" i="1"/>
  <c r="AL511" i="1"/>
  <c r="AG511" i="1"/>
  <c r="K511" i="1"/>
  <c r="J511" i="1"/>
  <c r="I511" i="1"/>
  <c r="AM510" i="1"/>
  <c r="AG510" i="1"/>
  <c r="L510" i="1"/>
  <c r="AL510" i="1" s="1"/>
  <c r="K510" i="1"/>
  <c r="J510" i="1"/>
  <c r="H510" i="1"/>
  <c r="I510" i="1" s="1"/>
  <c r="A510" i="1"/>
  <c r="AM509" i="1"/>
  <c r="AL509" i="1"/>
  <c r="AG509" i="1"/>
  <c r="K509" i="1"/>
  <c r="J509" i="1"/>
  <c r="I509" i="1"/>
  <c r="AM508" i="1"/>
  <c r="AL508" i="1"/>
  <c r="AG508" i="1"/>
  <c r="R508" i="1"/>
  <c r="Q508" i="1"/>
  <c r="P508" i="1"/>
  <c r="A508" i="1"/>
  <c r="AM507" i="1"/>
  <c r="AL507" i="1"/>
  <c r="AG507" i="1"/>
  <c r="U507" i="1"/>
  <c r="T507" i="1"/>
  <c r="S507" i="1"/>
  <c r="AL506" i="1"/>
  <c r="AM504" i="1"/>
  <c r="AL504" i="1"/>
  <c r="AG504" i="1"/>
  <c r="K504" i="1"/>
  <c r="J504" i="1"/>
  <c r="I504" i="1"/>
  <c r="A504" i="1"/>
  <c r="AM503" i="1"/>
  <c r="AL503" i="1"/>
  <c r="AG503" i="1"/>
  <c r="K503" i="1"/>
  <c r="J503" i="1"/>
  <c r="I503" i="1"/>
  <c r="AM502" i="1"/>
  <c r="AG502" i="1"/>
  <c r="L502" i="1"/>
  <c r="AL502" i="1" s="1"/>
  <c r="K502" i="1"/>
  <c r="J502" i="1"/>
  <c r="H502" i="1"/>
  <c r="I502" i="1" s="1"/>
  <c r="AM501" i="1"/>
  <c r="AL501" i="1"/>
  <c r="AG501" i="1"/>
  <c r="K501" i="1"/>
  <c r="J501" i="1"/>
  <c r="I501" i="1"/>
  <c r="AM500" i="1"/>
  <c r="AL500" i="1"/>
  <c r="AG500" i="1"/>
  <c r="R500" i="1"/>
  <c r="Q500" i="1"/>
  <c r="P500" i="1"/>
  <c r="A500" i="1"/>
  <c r="A501" i="1" s="1"/>
  <c r="A502" i="1" s="1"/>
  <c r="AM499" i="1"/>
  <c r="AL499" i="1"/>
  <c r="AG499" i="1"/>
  <c r="U499" i="1"/>
  <c r="T499" i="1"/>
  <c r="S499" i="1"/>
  <c r="AM496" i="1"/>
  <c r="AL496" i="1"/>
  <c r="AG496" i="1"/>
  <c r="K496" i="1"/>
  <c r="J496" i="1"/>
  <c r="I496" i="1"/>
  <c r="A496" i="1"/>
  <c r="AM495" i="1"/>
  <c r="AL495" i="1"/>
  <c r="AG495" i="1"/>
  <c r="K495" i="1"/>
  <c r="J495" i="1"/>
  <c r="I495" i="1"/>
  <c r="AM494" i="1"/>
  <c r="AG494" i="1"/>
  <c r="L494" i="1"/>
  <c r="K494" i="1"/>
  <c r="J494" i="1"/>
  <c r="H494" i="1"/>
  <c r="I494" i="1" s="1"/>
  <c r="AM493" i="1"/>
  <c r="AL493" i="1"/>
  <c r="AG493" i="1"/>
  <c r="K493" i="1"/>
  <c r="J493" i="1"/>
  <c r="I493" i="1"/>
  <c r="AM492" i="1"/>
  <c r="AL492" i="1"/>
  <c r="AG492" i="1"/>
  <c r="R492" i="1"/>
  <c r="Q492" i="1"/>
  <c r="P492" i="1"/>
  <c r="AM491" i="1"/>
  <c r="AL491" i="1"/>
  <c r="AG491" i="1"/>
  <c r="U491" i="1"/>
  <c r="T491" i="1"/>
  <c r="S491" i="1"/>
  <c r="A491" i="1"/>
  <c r="A492" i="1" s="1"/>
  <c r="A493" i="1" s="1"/>
  <c r="A494" i="1" s="1"/>
  <c r="AM490" i="1"/>
  <c r="AL490" i="1"/>
  <c r="AG490" i="1"/>
  <c r="U490" i="1"/>
  <c r="T490" i="1"/>
  <c r="S490" i="1"/>
  <c r="AO485" i="1"/>
  <c r="AN485" i="1"/>
  <c r="AM485" i="1"/>
  <c r="AI485" i="1"/>
  <c r="AP484" i="1"/>
  <c r="AO484" i="1"/>
  <c r="AN484" i="1"/>
  <c r="AF484" i="1"/>
  <c r="AF1123" i="1" s="1"/>
  <c r="AE484" i="1"/>
  <c r="AE1123" i="1" s="1"/>
  <c r="AD484" i="1"/>
  <c r="AD1123" i="1" s="1"/>
  <c r="AC484" i="1"/>
  <c r="AC1123" i="1" s="1"/>
  <c r="AB484" i="1"/>
  <c r="AB1123" i="1" s="1"/>
  <c r="AA484" i="1"/>
  <c r="AA1123" i="1" s="1"/>
  <c r="Z484" i="1"/>
  <c r="Z1123" i="1" s="1"/>
  <c r="Y484" i="1"/>
  <c r="Y1123" i="1" s="1"/>
  <c r="X484" i="1"/>
  <c r="X1123" i="1" s="1"/>
  <c r="W484" i="1"/>
  <c r="W1123" i="1" s="1"/>
  <c r="V484" i="1"/>
  <c r="V1123" i="1" s="1"/>
  <c r="O484" i="1"/>
  <c r="O1123" i="1" s="1"/>
  <c r="N484" i="1"/>
  <c r="N1123" i="1" s="1"/>
  <c r="M484" i="1"/>
  <c r="M1123" i="1" s="1"/>
  <c r="B484" i="1"/>
  <c r="AL483" i="1"/>
  <c r="AL482" i="1"/>
  <c r="F482" i="1"/>
  <c r="AL481" i="1"/>
  <c r="F481" i="1"/>
  <c r="AG481" i="1" s="1"/>
  <c r="AL480" i="1"/>
  <c r="F480" i="1"/>
  <c r="AL479" i="1"/>
  <c r="AM477" i="1"/>
  <c r="AL477" i="1"/>
  <c r="AG477" i="1"/>
  <c r="K477" i="1"/>
  <c r="J477" i="1"/>
  <c r="I477" i="1"/>
  <c r="A477" i="1"/>
  <c r="AM476" i="1"/>
  <c r="AL476" i="1"/>
  <c r="AG476" i="1"/>
  <c r="K476" i="1"/>
  <c r="J476" i="1"/>
  <c r="I476" i="1"/>
  <c r="AM475" i="1"/>
  <c r="AG475" i="1"/>
  <c r="L475" i="1"/>
  <c r="AL475" i="1" s="1"/>
  <c r="K475" i="1"/>
  <c r="J475" i="1"/>
  <c r="H475" i="1"/>
  <c r="I475" i="1" s="1"/>
  <c r="AM474" i="1"/>
  <c r="AL474" i="1"/>
  <c r="AG474" i="1"/>
  <c r="K474" i="1"/>
  <c r="J474" i="1"/>
  <c r="I474" i="1"/>
  <c r="AM473" i="1"/>
  <c r="AL473" i="1"/>
  <c r="AG473" i="1"/>
  <c r="R473" i="1"/>
  <c r="Q473" i="1"/>
  <c r="P473" i="1"/>
  <c r="A473" i="1"/>
  <c r="A474" i="1" s="1"/>
  <c r="A475" i="1" s="1"/>
  <c r="AM472" i="1"/>
  <c r="AL472" i="1"/>
  <c r="AG472" i="1"/>
  <c r="U472" i="1"/>
  <c r="T472" i="1"/>
  <c r="S472" i="1"/>
  <c r="AM471" i="1"/>
  <c r="AL471" i="1"/>
  <c r="AG471" i="1"/>
  <c r="U471" i="1"/>
  <c r="T471" i="1"/>
  <c r="S471" i="1"/>
  <c r="AM468" i="1"/>
  <c r="AL468" i="1"/>
  <c r="AG468" i="1"/>
  <c r="K468" i="1"/>
  <c r="J468" i="1"/>
  <c r="I468" i="1"/>
  <c r="A468" i="1"/>
  <c r="AM467" i="1"/>
  <c r="AL467" i="1"/>
  <c r="AG467" i="1"/>
  <c r="K467" i="1"/>
  <c r="J467" i="1"/>
  <c r="I467" i="1"/>
  <c r="AM466" i="1"/>
  <c r="AG466" i="1"/>
  <c r="L466" i="1"/>
  <c r="AL466" i="1" s="1"/>
  <c r="K466" i="1"/>
  <c r="J466" i="1"/>
  <c r="H466" i="1"/>
  <c r="I466" i="1" s="1"/>
  <c r="AM465" i="1"/>
  <c r="AL465" i="1"/>
  <c r="AG465" i="1"/>
  <c r="K465" i="1"/>
  <c r="J465" i="1"/>
  <c r="I465" i="1"/>
  <c r="AM464" i="1"/>
  <c r="AL464" i="1"/>
  <c r="AG464" i="1"/>
  <c r="R464" i="1"/>
  <c r="Q464" i="1"/>
  <c r="P464" i="1"/>
  <c r="A464" i="1"/>
  <c r="A465" i="1" s="1"/>
  <c r="A466" i="1" s="1"/>
  <c r="AM463" i="1"/>
  <c r="AL463" i="1"/>
  <c r="AG463" i="1"/>
  <c r="U463" i="1"/>
  <c r="T463" i="1"/>
  <c r="S463" i="1"/>
  <c r="AM460" i="1"/>
  <c r="AL460" i="1"/>
  <c r="AG460" i="1"/>
  <c r="K460" i="1"/>
  <c r="J460" i="1"/>
  <c r="I460" i="1"/>
  <c r="A460" i="1"/>
  <c r="AM459" i="1"/>
  <c r="AL459" i="1"/>
  <c r="AG459" i="1"/>
  <c r="K459" i="1"/>
  <c r="J459" i="1"/>
  <c r="I459" i="1"/>
  <c r="AM458" i="1"/>
  <c r="AG458" i="1"/>
  <c r="L458" i="1"/>
  <c r="AL458" i="1" s="1"/>
  <c r="K458" i="1"/>
  <c r="J458" i="1"/>
  <c r="H458" i="1"/>
  <c r="I458" i="1" s="1"/>
  <c r="AM457" i="1"/>
  <c r="AL457" i="1"/>
  <c r="AG457" i="1"/>
  <c r="K457" i="1"/>
  <c r="J457" i="1"/>
  <c r="I457" i="1"/>
  <c r="AM456" i="1"/>
  <c r="AL456" i="1"/>
  <c r="AG456" i="1"/>
  <c r="R456" i="1"/>
  <c r="Q456" i="1"/>
  <c r="P456" i="1"/>
  <c r="A456" i="1"/>
  <c r="A457" i="1" s="1"/>
  <c r="A458" i="1" s="1"/>
  <c r="AM455" i="1"/>
  <c r="AL455" i="1"/>
  <c r="AG455" i="1"/>
  <c r="U455" i="1"/>
  <c r="T455" i="1"/>
  <c r="S455" i="1"/>
  <c r="AL453" i="1"/>
  <c r="AM452" i="1"/>
  <c r="AL452" i="1"/>
  <c r="AG452" i="1"/>
  <c r="K452" i="1"/>
  <c r="J452" i="1"/>
  <c r="I452" i="1"/>
  <c r="AM451" i="1"/>
  <c r="AG451" i="1"/>
  <c r="L451" i="1"/>
  <c r="AL451" i="1" s="1"/>
  <c r="K451" i="1"/>
  <c r="J451" i="1"/>
  <c r="H451" i="1"/>
  <c r="I451" i="1" s="1"/>
  <c r="AM450" i="1"/>
  <c r="AL450" i="1"/>
  <c r="AG450" i="1"/>
  <c r="K450" i="1"/>
  <c r="J450" i="1"/>
  <c r="I450" i="1"/>
  <c r="AM449" i="1"/>
  <c r="AL449" i="1"/>
  <c r="AG449" i="1"/>
  <c r="R449" i="1"/>
  <c r="Q449" i="1"/>
  <c r="P449" i="1"/>
  <c r="A449" i="1"/>
  <c r="A450" i="1" s="1"/>
  <c r="A451" i="1" s="1"/>
  <c r="AM448" i="1"/>
  <c r="AL448" i="1"/>
  <c r="AG448" i="1"/>
  <c r="U448" i="1"/>
  <c r="T448" i="1"/>
  <c r="S448" i="1"/>
  <c r="AL446" i="1"/>
  <c r="AM445" i="1"/>
  <c r="AL445" i="1"/>
  <c r="AG445" i="1"/>
  <c r="K445" i="1"/>
  <c r="J445" i="1"/>
  <c r="I445" i="1"/>
  <c r="AM444" i="1"/>
  <c r="AG444" i="1"/>
  <c r="L444" i="1"/>
  <c r="AL444" i="1" s="1"/>
  <c r="K444" i="1"/>
  <c r="J444" i="1"/>
  <c r="H444" i="1"/>
  <c r="I444" i="1" s="1"/>
  <c r="AM443" i="1"/>
  <c r="AL443" i="1"/>
  <c r="AG443" i="1"/>
  <c r="K443" i="1"/>
  <c r="J443" i="1"/>
  <c r="I443" i="1"/>
  <c r="AM442" i="1"/>
  <c r="AL442" i="1"/>
  <c r="AG442" i="1"/>
  <c r="R442" i="1"/>
  <c r="Q442" i="1"/>
  <c r="P442" i="1"/>
  <c r="A442" i="1"/>
  <c r="A443" i="1" s="1"/>
  <c r="A444" i="1" s="1"/>
  <c r="AM441" i="1"/>
  <c r="AL441" i="1"/>
  <c r="AG441" i="1"/>
  <c r="U441" i="1"/>
  <c r="T441" i="1"/>
  <c r="S441" i="1"/>
  <c r="AL439" i="1"/>
  <c r="AM438" i="1"/>
  <c r="AL438" i="1"/>
  <c r="AG438" i="1"/>
  <c r="K438" i="1"/>
  <c r="J438" i="1"/>
  <c r="I438" i="1"/>
  <c r="AM437" i="1"/>
  <c r="AG437" i="1"/>
  <c r="L437" i="1"/>
  <c r="AL437" i="1" s="1"/>
  <c r="K437" i="1"/>
  <c r="J437" i="1"/>
  <c r="H437" i="1"/>
  <c r="I437" i="1" s="1"/>
  <c r="AM436" i="1"/>
  <c r="AL436" i="1"/>
  <c r="AG436" i="1"/>
  <c r="K436" i="1"/>
  <c r="J436" i="1"/>
  <c r="I436" i="1"/>
  <c r="AM435" i="1"/>
  <c r="AL435" i="1"/>
  <c r="AG435" i="1"/>
  <c r="R435" i="1"/>
  <c r="Q435" i="1"/>
  <c r="P435" i="1"/>
  <c r="A435" i="1"/>
  <c r="A436" i="1" s="1"/>
  <c r="A437" i="1" s="1"/>
  <c r="AM434" i="1"/>
  <c r="AL434" i="1"/>
  <c r="AG434" i="1"/>
  <c r="U434" i="1"/>
  <c r="T434" i="1"/>
  <c r="S434" i="1"/>
  <c r="AL432" i="1"/>
  <c r="AM431" i="1"/>
  <c r="AL431" i="1"/>
  <c r="AG431" i="1"/>
  <c r="K431" i="1"/>
  <c r="J431" i="1"/>
  <c r="I431" i="1"/>
  <c r="AM430" i="1"/>
  <c r="AG430" i="1"/>
  <c r="L430" i="1"/>
  <c r="AL430" i="1" s="1"/>
  <c r="K430" i="1"/>
  <c r="J430" i="1"/>
  <c r="H430" i="1"/>
  <c r="I430" i="1" s="1"/>
  <c r="AM429" i="1"/>
  <c r="AL429" i="1"/>
  <c r="AG429" i="1"/>
  <c r="K429" i="1"/>
  <c r="J429" i="1"/>
  <c r="I429" i="1"/>
  <c r="AM428" i="1"/>
  <c r="AL428" i="1"/>
  <c r="AG428" i="1"/>
  <c r="R428" i="1"/>
  <c r="Q428" i="1"/>
  <c r="P428" i="1"/>
  <c r="A428" i="1"/>
  <c r="A429" i="1" s="1"/>
  <c r="A430" i="1" s="1"/>
  <c r="AM427" i="1"/>
  <c r="AL427" i="1"/>
  <c r="AG427" i="1"/>
  <c r="U427" i="1"/>
  <c r="T427" i="1"/>
  <c r="S427" i="1"/>
  <c r="AM424" i="1"/>
  <c r="AL424" i="1"/>
  <c r="AG424" i="1"/>
  <c r="K424" i="1"/>
  <c r="J424" i="1"/>
  <c r="I424" i="1"/>
  <c r="A424" i="1"/>
  <c r="AM423" i="1"/>
  <c r="AL423" i="1"/>
  <c r="AG423" i="1"/>
  <c r="K423" i="1"/>
  <c r="J423" i="1"/>
  <c r="I423" i="1"/>
  <c r="AM422" i="1"/>
  <c r="AG422" i="1"/>
  <c r="L422" i="1"/>
  <c r="AL422" i="1" s="1"/>
  <c r="K422" i="1"/>
  <c r="J422" i="1"/>
  <c r="H422" i="1"/>
  <c r="I422" i="1" s="1"/>
  <c r="AM421" i="1"/>
  <c r="AL421" i="1"/>
  <c r="AG421" i="1"/>
  <c r="K421" i="1"/>
  <c r="J421" i="1"/>
  <c r="I421" i="1"/>
  <c r="A421" i="1"/>
  <c r="A422" i="1" s="1"/>
  <c r="AM420" i="1"/>
  <c r="AL420" i="1"/>
  <c r="AG420" i="1"/>
  <c r="R420" i="1"/>
  <c r="Q420" i="1"/>
  <c r="P420" i="1"/>
  <c r="A420" i="1"/>
  <c r="AM419" i="1"/>
  <c r="AL419" i="1"/>
  <c r="AG419" i="1"/>
  <c r="U419" i="1"/>
  <c r="T419" i="1"/>
  <c r="S419" i="1"/>
  <c r="AM416" i="1"/>
  <c r="AL416" i="1"/>
  <c r="AG416" i="1"/>
  <c r="K416" i="1"/>
  <c r="J416" i="1"/>
  <c r="I416" i="1"/>
  <c r="A416" i="1"/>
  <c r="AM415" i="1"/>
  <c r="AL415" i="1"/>
  <c r="AG415" i="1"/>
  <c r="K415" i="1"/>
  <c r="J415" i="1"/>
  <c r="I415" i="1"/>
  <c r="AM414" i="1"/>
  <c r="AG414" i="1"/>
  <c r="L414" i="1"/>
  <c r="AL414" i="1" s="1"/>
  <c r="K414" i="1"/>
  <c r="J414" i="1"/>
  <c r="H414" i="1"/>
  <c r="I414" i="1" s="1"/>
  <c r="AM413" i="1"/>
  <c r="AL413" i="1"/>
  <c r="AG413" i="1"/>
  <c r="K413" i="1"/>
  <c r="J413" i="1"/>
  <c r="I413" i="1"/>
  <c r="AM412" i="1"/>
  <c r="AL412" i="1"/>
  <c r="AG412" i="1"/>
  <c r="R412" i="1"/>
  <c r="Q412" i="1"/>
  <c r="P412" i="1"/>
  <c r="A412" i="1"/>
  <c r="A413" i="1" s="1"/>
  <c r="A414" i="1" s="1"/>
  <c r="AM411" i="1"/>
  <c r="AL411" i="1"/>
  <c r="AG411" i="1"/>
  <c r="U411" i="1"/>
  <c r="T411" i="1"/>
  <c r="S411" i="1"/>
  <c r="AM408" i="1"/>
  <c r="AL408" i="1"/>
  <c r="AG408" i="1"/>
  <c r="K408" i="1"/>
  <c r="J408" i="1"/>
  <c r="I408" i="1"/>
  <c r="A408" i="1"/>
  <c r="AM407" i="1"/>
  <c r="AL407" i="1"/>
  <c r="AG407" i="1"/>
  <c r="K407" i="1"/>
  <c r="J407" i="1"/>
  <c r="I407" i="1"/>
  <c r="AM406" i="1"/>
  <c r="AG406" i="1"/>
  <c r="L406" i="1"/>
  <c r="K406" i="1"/>
  <c r="J406" i="1"/>
  <c r="H406" i="1"/>
  <c r="I406" i="1" s="1"/>
  <c r="AM405" i="1"/>
  <c r="AL405" i="1"/>
  <c r="AG405" i="1"/>
  <c r="K405" i="1"/>
  <c r="J405" i="1"/>
  <c r="I405" i="1"/>
  <c r="AM404" i="1"/>
  <c r="AL404" i="1"/>
  <c r="AG404" i="1"/>
  <c r="R404" i="1"/>
  <c r="Q404" i="1"/>
  <c r="P404" i="1"/>
  <c r="AM403" i="1"/>
  <c r="AL403" i="1"/>
  <c r="AG403" i="1"/>
  <c r="U403" i="1"/>
  <c r="T403" i="1"/>
  <c r="S403" i="1"/>
  <c r="A403" i="1"/>
  <c r="A404" i="1" s="1"/>
  <c r="A405" i="1" s="1"/>
  <c r="A406" i="1" s="1"/>
  <c r="AM402" i="1"/>
  <c r="AL402" i="1"/>
  <c r="AG402" i="1"/>
  <c r="U402" i="1"/>
  <c r="T402" i="1"/>
  <c r="S402" i="1"/>
  <c r="AO397" i="1"/>
  <c r="AN397" i="1"/>
  <c r="AM397" i="1"/>
  <c r="AI397" i="1"/>
  <c r="AP396" i="1"/>
  <c r="AO396" i="1"/>
  <c r="AN396" i="1"/>
  <c r="AN1122" i="1" s="1"/>
  <c r="AF396" i="1"/>
  <c r="AF1122" i="1" s="1"/>
  <c r="AE396" i="1"/>
  <c r="AE1122" i="1" s="1"/>
  <c r="AD396" i="1"/>
  <c r="AD1122" i="1" s="1"/>
  <c r="AC396" i="1"/>
  <c r="AC1122" i="1" s="1"/>
  <c r="AB396" i="1"/>
  <c r="AB1122" i="1" s="1"/>
  <c r="AA396" i="1"/>
  <c r="AA1122" i="1" s="1"/>
  <c r="Z396" i="1"/>
  <c r="Z1122" i="1" s="1"/>
  <c r="Y396" i="1"/>
  <c r="Y1122" i="1" s="1"/>
  <c r="X396" i="1"/>
  <c r="X1122" i="1" s="1"/>
  <c r="W396" i="1"/>
  <c r="W1122" i="1" s="1"/>
  <c r="V396" i="1"/>
  <c r="V1122" i="1" s="1"/>
  <c r="O396" i="1"/>
  <c r="O1122" i="1" s="1"/>
  <c r="N396" i="1"/>
  <c r="N1122" i="1" s="1"/>
  <c r="M396" i="1"/>
  <c r="M1122" i="1" s="1"/>
  <c r="B396" i="1"/>
  <c r="AL394" i="1"/>
  <c r="F394" i="1"/>
  <c r="AM394" i="1" s="1"/>
  <c r="AL393" i="1"/>
  <c r="F393" i="1"/>
  <c r="AM393" i="1" s="1"/>
  <c r="AL392" i="1"/>
  <c r="F392" i="1"/>
  <c r="AG392" i="1" s="1"/>
  <c r="AL391" i="1"/>
  <c r="AM389" i="1"/>
  <c r="AL389" i="1"/>
  <c r="AG389" i="1"/>
  <c r="K389" i="1"/>
  <c r="J389" i="1"/>
  <c r="I389" i="1"/>
  <c r="A389" i="1"/>
  <c r="AM388" i="1"/>
  <c r="AL388" i="1"/>
  <c r="AG388" i="1"/>
  <c r="K388" i="1"/>
  <c r="J388" i="1"/>
  <c r="I388" i="1"/>
  <c r="AM387" i="1"/>
  <c r="AG387" i="1"/>
  <c r="L387" i="1"/>
  <c r="AL387" i="1" s="1"/>
  <c r="K387" i="1"/>
  <c r="J387" i="1"/>
  <c r="H387" i="1"/>
  <c r="I387" i="1" s="1"/>
  <c r="AM386" i="1"/>
  <c r="AL386" i="1"/>
  <c r="AG386" i="1"/>
  <c r="K386" i="1"/>
  <c r="J386" i="1"/>
  <c r="I386" i="1"/>
  <c r="AM385" i="1"/>
  <c r="AL385" i="1"/>
  <c r="AG385" i="1"/>
  <c r="R385" i="1"/>
  <c r="Q385" i="1"/>
  <c r="P385" i="1"/>
  <c r="A385" i="1"/>
  <c r="A386" i="1" s="1"/>
  <c r="A387" i="1" s="1"/>
  <c r="AM384" i="1"/>
  <c r="AL384" i="1"/>
  <c r="AG384" i="1"/>
  <c r="U384" i="1"/>
  <c r="T384" i="1"/>
  <c r="S384" i="1"/>
  <c r="AM383" i="1"/>
  <c r="AL383" i="1"/>
  <c r="AG383" i="1"/>
  <c r="U383" i="1"/>
  <c r="T383" i="1"/>
  <c r="S383" i="1"/>
  <c r="AM380" i="1"/>
  <c r="AL380" i="1"/>
  <c r="AG380" i="1"/>
  <c r="K380" i="1"/>
  <c r="J380" i="1"/>
  <c r="I380" i="1"/>
  <c r="A380" i="1"/>
  <c r="AM379" i="1"/>
  <c r="AL379" i="1"/>
  <c r="AG379" i="1"/>
  <c r="K379" i="1"/>
  <c r="J379" i="1"/>
  <c r="I379" i="1"/>
  <c r="AM378" i="1"/>
  <c r="AG378" i="1"/>
  <c r="L378" i="1"/>
  <c r="K378" i="1"/>
  <c r="J378" i="1"/>
  <c r="H378" i="1"/>
  <c r="I378" i="1" s="1"/>
  <c r="AM377" i="1"/>
  <c r="AL377" i="1"/>
  <c r="AG377" i="1"/>
  <c r="K377" i="1"/>
  <c r="J377" i="1"/>
  <c r="I377" i="1"/>
  <c r="AM376" i="1"/>
  <c r="AL376" i="1"/>
  <c r="AG376" i="1"/>
  <c r="R376" i="1"/>
  <c r="Q376" i="1"/>
  <c r="P376" i="1"/>
  <c r="A376" i="1"/>
  <c r="A377" i="1" s="1"/>
  <c r="A378" i="1" s="1"/>
  <c r="AM375" i="1"/>
  <c r="AL375" i="1"/>
  <c r="AG375" i="1"/>
  <c r="U375" i="1"/>
  <c r="T375" i="1"/>
  <c r="S375" i="1"/>
  <c r="AM372" i="1"/>
  <c r="AL372" i="1"/>
  <c r="AG372" i="1"/>
  <c r="K372" i="1"/>
  <c r="J372" i="1"/>
  <c r="I372" i="1"/>
  <c r="A372" i="1"/>
  <c r="AM371" i="1"/>
  <c r="AL371" i="1"/>
  <c r="AG371" i="1"/>
  <c r="K371" i="1"/>
  <c r="J371" i="1"/>
  <c r="I371" i="1"/>
  <c r="AM370" i="1"/>
  <c r="AG370" i="1"/>
  <c r="L370" i="1"/>
  <c r="AL370" i="1" s="1"/>
  <c r="K370" i="1"/>
  <c r="J370" i="1"/>
  <c r="H370" i="1"/>
  <c r="I370" i="1" s="1"/>
  <c r="AM369" i="1"/>
  <c r="AL369" i="1"/>
  <c r="AG369" i="1"/>
  <c r="K369" i="1"/>
  <c r="J369" i="1"/>
  <c r="I369" i="1"/>
  <c r="AM368" i="1"/>
  <c r="AL368" i="1"/>
  <c r="AG368" i="1"/>
  <c r="R368" i="1"/>
  <c r="Q368" i="1"/>
  <c r="P368" i="1"/>
  <c r="A368" i="1"/>
  <c r="A369" i="1" s="1"/>
  <c r="A370" i="1" s="1"/>
  <c r="AM367" i="1"/>
  <c r="AL367" i="1"/>
  <c r="AG367" i="1"/>
  <c r="U367" i="1"/>
  <c r="T367" i="1"/>
  <c r="S367" i="1"/>
  <c r="AM364" i="1"/>
  <c r="AL364" i="1"/>
  <c r="AG364" i="1"/>
  <c r="K364" i="1"/>
  <c r="J364" i="1"/>
  <c r="I364" i="1"/>
  <c r="AM363" i="1"/>
  <c r="AG363" i="1"/>
  <c r="L363" i="1"/>
  <c r="AL363" i="1" s="1"/>
  <c r="K363" i="1"/>
  <c r="J363" i="1"/>
  <c r="H363" i="1"/>
  <c r="I363" i="1" s="1"/>
  <c r="AM362" i="1"/>
  <c r="AL362" i="1"/>
  <c r="AG362" i="1"/>
  <c r="K362" i="1"/>
  <c r="J362" i="1"/>
  <c r="I362" i="1"/>
  <c r="AM361" i="1"/>
  <c r="AL361" i="1"/>
  <c r="AG361" i="1"/>
  <c r="R361" i="1"/>
  <c r="Q361" i="1"/>
  <c r="P361" i="1"/>
  <c r="A361" i="1"/>
  <c r="A362" i="1" s="1"/>
  <c r="A363" i="1" s="1"/>
  <c r="AM360" i="1"/>
  <c r="AL360" i="1"/>
  <c r="AG360" i="1"/>
  <c r="U360" i="1"/>
  <c r="T360" i="1"/>
  <c r="S360" i="1"/>
  <c r="AM357" i="1"/>
  <c r="AL357" i="1"/>
  <c r="AG357" i="1"/>
  <c r="K357" i="1"/>
  <c r="J357" i="1"/>
  <c r="I357" i="1"/>
  <c r="AM356" i="1"/>
  <c r="AG356" i="1"/>
  <c r="L356" i="1"/>
  <c r="K356" i="1"/>
  <c r="J356" i="1"/>
  <c r="H356" i="1"/>
  <c r="I356" i="1" s="1"/>
  <c r="AM355" i="1"/>
  <c r="AL355" i="1"/>
  <c r="AG355" i="1"/>
  <c r="K355" i="1"/>
  <c r="J355" i="1"/>
  <c r="I355" i="1"/>
  <c r="AM354" i="1"/>
  <c r="AL354" i="1"/>
  <c r="AG354" i="1"/>
  <c r="R354" i="1"/>
  <c r="Q354" i="1"/>
  <c r="P354" i="1"/>
  <c r="A354" i="1"/>
  <c r="A355" i="1" s="1"/>
  <c r="A356" i="1" s="1"/>
  <c r="AM353" i="1"/>
  <c r="AL353" i="1"/>
  <c r="AG353" i="1"/>
  <c r="U353" i="1"/>
  <c r="T353" i="1"/>
  <c r="S353" i="1"/>
  <c r="AM350" i="1"/>
  <c r="AL350" i="1"/>
  <c r="AG350" i="1"/>
  <c r="K350" i="1"/>
  <c r="J350" i="1"/>
  <c r="I350" i="1"/>
  <c r="AM349" i="1"/>
  <c r="AG349" i="1"/>
  <c r="L349" i="1"/>
  <c r="AL349" i="1" s="1"/>
  <c r="K349" i="1"/>
  <c r="J349" i="1"/>
  <c r="H349" i="1"/>
  <c r="I349" i="1" s="1"/>
  <c r="AM348" i="1"/>
  <c r="AL348" i="1"/>
  <c r="AG348" i="1"/>
  <c r="K348" i="1"/>
  <c r="J348" i="1"/>
  <c r="I348" i="1"/>
  <c r="AM347" i="1"/>
  <c r="AL347" i="1"/>
  <c r="AG347" i="1"/>
  <c r="R347" i="1"/>
  <c r="Q347" i="1"/>
  <c r="P347" i="1"/>
  <c r="A347" i="1"/>
  <c r="A348" i="1" s="1"/>
  <c r="A349" i="1" s="1"/>
  <c r="AM346" i="1"/>
  <c r="AL346" i="1"/>
  <c r="AG346" i="1"/>
  <c r="U346" i="1"/>
  <c r="T346" i="1"/>
  <c r="S346" i="1"/>
  <c r="AM343" i="1"/>
  <c r="AL343" i="1"/>
  <c r="AG343" i="1"/>
  <c r="K343" i="1"/>
  <c r="J343" i="1"/>
  <c r="I343" i="1"/>
  <c r="AM342" i="1"/>
  <c r="AG342" i="1"/>
  <c r="L342" i="1"/>
  <c r="AL342" i="1" s="1"/>
  <c r="K342" i="1"/>
  <c r="J342" i="1"/>
  <c r="H342" i="1"/>
  <c r="I342" i="1" s="1"/>
  <c r="AM341" i="1"/>
  <c r="AL341" i="1"/>
  <c r="AG341" i="1"/>
  <c r="K341" i="1"/>
  <c r="J341" i="1"/>
  <c r="I341" i="1"/>
  <c r="AM340" i="1"/>
  <c r="AL340" i="1"/>
  <c r="AG340" i="1"/>
  <c r="R340" i="1"/>
  <c r="Q340" i="1"/>
  <c r="P340" i="1"/>
  <c r="A340" i="1"/>
  <c r="A341" i="1" s="1"/>
  <c r="A342" i="1" s="1"/>
  <c r="AM339" i="1"/>
  <c r="AL339" i="1"/>
  <c r="AG339" i="1"/>
  <c r="U339" i="1"/>
  <c r="T339" i="1"/>
  <c r="S339" i="1"/>
  <c r="AM336" i="1"/>
  <c r="AL336" i="1"/>
  <c r="AG336" i="1"/>
  <c r="K336" i="1"/>
  <c r="J336" i="1"/>
  <c r="I336" i="1"/>
  <c r="A336" i="1"/>
  <c r="AM335" i="1"/>
  <c r="AL335" i="1"/>
  <c r="AG335" i="1"/>
  <c r="K335" i="1"/>
  <c r="J335" i="1"/>
  <c r="I335" i="1"/>
  <c r="AM334" i="1"/>
  <c r="AG334" i="1"/>
  <c r="L334" i="1"/>
  <c r="AL334" i="1" s="1"/>
  <c r="K334" i="1"/>
  <c r="J334" i="1"/>
  <c r="H334" i="1"/>
  <c r="I334" i="1" s="1"/>
  <c r="AM333" i="1"/>
  <c r="AL333" i="1"/>
  <c r="AG333" i="1"/>
  <c r="K333" i="1"/>
  <c r="J333" i="1"/>
  <c r="I333" i="1"/>
  <c r="AM332" i="1"/>
  <c r="AL332" i="1"/>
  <c r="AG332" i="1"/>
  <c r="R332" i="1"/>
  <c r="Q332" i="1"/>
  <c r="P332" i="1"/>
  <c r="A332" i="1"/>
  <c r="AM331" i="1"/>
  <c r="AL331" i="1"/>
  <c r="AG331" i="1"/>
  <c r="U331" i="1"/>
  <c r="T331" i="1"/>
  <c r="S331" i="1"/>
  <c r="AM328" i="1"/>
  <c r="AL328" i="1"/>
  <c r="AG328" i="1"/>
  <c r="K328" i="1"/>
  <c r="J328" i="1"/>
  <c r="I328" i="1"/>
  <c r="A328" i="1"/>
  <c r="AM327" i="1"/>
  <c r="AL327" i="1"/>
  <c r="AG327" i="1"/>
  <c r="K327" i="1"/>
  <c r="J327" i="1"/>
  <c r="I327" i="1"/>
  <c r="AM326" i="1"/>
  <c r="AG326" i="1"/>
  <c r="L326" i="1"/>
  <c r="AL326" i="1" s="1"/>
  <c r="K326" i="1"/>
  <c r="J326" i="1"/>
  <c r="H326" i="1"/>
  <c r="I326" i="1" s="1"/>
  <c r="AM325" i="1"/>
  <c r="AL325" i="1"/>
  <c r="AG325" i="1"/>
  <c r="K325" i="1"/>
  <c r="J325" i="1"/>
  <c r="I325" i="1"/>
  <c r="AM324" i="1"/>
  <c r="AL324" i="1"/>
  <c r="AG324" i="1"/>
  <c r="R324" i="1"/>
  <c r="Q324" i="1"/>
  <c r="P324" i="1"/>
  <c r="A324" i="1"/>
  <c r="A325" i="1" s="1"/>
  <c r="A326" i="1" s="1"/>
  <c r="AM323" i="1"/>
  <c r="AL323" i="1"/>
  <c r="AG323" i="1"/>
  <c r="U323" i="1"/>
  <c r="T323" i="1"/>
  <c r="S323" i="1"/>
  <c r="AM320" i="1"/>
  <c r="AL320" i="1"/>
  <c r="AG320" i="1"/>
  <c r="K320" i="1"/>
  <c r="J320" i="1"/>
  <c r="I320" i="1"/>
  <c r="A320" i="1"/>
  <c r="AM319" i="1"/>
  <c r="AL319" i="1"/>
  <c r="AG319" i="1"/>
  <c r="K319" i="1"/>
  <c r="J319" i="1"/>
  <c r="I319" i="1"/>
  <c r="AM318" i="1"/>
  <c r="AG318" i="1"/>
  <c r="L318" i="1"/>
  <c r="K318" i="1"/>
  <c r="J318" i="1"/>
  <c r="H318" i="1"/>
  <c r="I318" i="1" s="1"/>
  <c r="AM317" i="1"/>
  <c r="AL317" i="1"/>
  <c r="AG317" i="1"/>
  <c r="K317" i="1"/>
  <c r="J317" i="1"/>
  <c r="I317" i="1"/>
  <c r="AM316" i="1"/>
  <c r="AL316" i="1"/>
  <c r="AG316" i="1"/>
  <c r="R316" i="1"/>
  <c r="Q316" i="1"/>
  <c r="P316" i="1"/>
  <c r="AM315" i="1"/>
  <c r="AL315" i="1"/>
  <c r="AG315" i="1"/>
  <c r="U315" i="1"/>
  <c r="T315" i="1"/>
  <c r="S315" i="1"/>
  <c r="A315" i="1"/>
  <c r="A316" i="1" s="1"/>
  <c r="A317" i="1" s="1"/>
  <c r="A318" i="1" s="1"/>
  <c r="AM314" i="1"/>
  <c r="AL314" i="1"/>
  <c r="AG314" i="1"/>
  <c r="U314" i="1"/>
  <c r="T314" i="1"/>
  <c r="S314" i="1"/>
  <c r="AO309" i="1"/>
  <c r="AN309" i="1"/>
  <c r="AM309" i="1"/>
  <c r="AI309" i="1"/>
  <c r="AP308" i="1"/>
  <c r="AO308" i="1"/>
  <c r="AN308" i="1"/>
  <c r="AF308" i="1"/>
  <c r="AF1121" i="1" s="1"/>
  <c r="AE308" i="1"/>
  <c r="AE1121" i="1" s="1"/>
  <c r="AD308" i="1"/>
  <c r="AD1121" i="1" s="1"/>
  <c r="AC308" i="1"/>
  <c r="AC1121" i="1" s="1"/>
  <c r="AB308" i="1"/>
  <c r="AB1121" i="1" s="1"/>
  <c r="AA308" i="1"/>
  <c r="AA1121" i="1" s="1"/>
  <c r="Z308" i="1"/>
  <c r="Z1121" i="1" s="1"/>
  <c r="Y308" i="1"/>
  <c r="Y1121" i="1" s="1"/>
  <c r="X308" i="1"/>
  <c r="X1121" i="1" s="1"/>
  <c r="W308" i="1"/>
  <c r="W1121" i="1" s="1"/>
  <c r="V308" i="1"/>
  <c r="V1121" i="1" s="1"/>
  <c r="O308" i="1"/>
  <c r="O1121" i="1" s="1"/>
  <c r="N308" i="1"/>
  <c r="N1121" i="1" s="1"/>
  <c r="M308" i="1"/>
  <c r="M1121" i="1" s="1"/>
  <c r="B308" i="1"/>
  <c r="AL307" i="1"/>
  <c r="AL306" i="1"/>
  <c r="F306" i="1"/>
  <c r="AG306" i="1" s="1"/>
  <c r="AL305" i="1"/>
  <c r="F305" i="1"/>
  <c r="AG305" i="1" s="1"/>
  <c r="AL304" i="1"/>
  <c r="F304" i="1"/>
  <c r="AG304" i="1" s="1"/>
  <c r="AL303" i="1"/>
  <c r="AM301" i="1"/>
  <c r="AL301" i="1"/>
  <c r="AG301" i="1"/>
  <c r="K301" i="1"/>
  <c r="J301" i="1"/>
  <c r="I301" i="1"/>
  <c r="A301" i="1"/>
  <c r="AM300" i="1"/>
  <c r="AL300" i="1"/>
  <c r="AG300" i="1"/>
  <c r="K300" i="1"/>
  <c r="J300" i="1"/>
  <c r="I300" i="1"/>
  <c r="AM299" i="1"/>
  <c r="AG299" i="1"/>
  <c r="L299" i="1"/>
  <c r="AL299" i="1" s="1"/>
  <c r="K299" i="1"/>
  <c r="J299" i="1"/>
  <c r="H299" i="1"/>
  <c r="I299" i="1" s="1"/>
  <c r="AM298" i="1"/>
  <c r="AL298" i="1"/>
  <c r="AG298" i="1"/>
  <c r="K298" i="1"/>
  <c r="J298" i="1"/>
  <c r="I298" i="1"/>
  <c r="AM297" i="1"/>
  <c r="AL297" i="1"/>
  <c r="AG297" i="1"/>
  <c r="R297" i="1"/>
  <c r="Q297" i="1"/>
  <c r="P297" i="1"/>
  <c r="A297" i="1"/>
  <c r="A298" i="1" s="1"/>
  <c r="A299" i="1" s="1"/>
  <c r="AM296" i="1"/>
  <c r="AL296" i="1"/>
  <c r="AG296" i="1"/>
  <c r="U296" i="1"/>
  <c r="T296" i="1"/>
  <c r="S296" i="1"/>
  <c r="AM295" i="1"/>
  <c r="AL295" i="1"/>
  <c r="AG295" i="1"/>
  <c r="U295" i="1"/>
  <c r="T295" i="1"/>
  <c r="S295" i="1"/>
  <c r="AM292" i="1"/>
  <c r="AL292" i="1"/>
  <c r="AG292" i="1"/>
  <c r="K292" i="1"/>
  <c r="J292" i="1"/>
  <c r="I292" i="1"/>
  <c r="A292" i="1"/>
  <c r="AM291" i="1"/>
  <c r="AL291" i="1"/>
  <c r="AG291" i="1"/>
  <c r="K291" i="1"/>
  <c r="J291" i="1"/>
  <c r="I291" i="1"/>
  <c r="AM290" i="1"/>
  <c r="AG290" i="1"/>
  <c r="L290" i="1"/>
  <c r="AL290" i="1" s="1"/>
  <c r="K290" i="1"/>
  <c r="J290" i="1"/>
  <c r="H290" i="1"/>
  <c r="I290" i="1" s="1"/>
  <c r="AM289" i="1"/>
  <c r="AL289" i="1"/>
  <c r="AG289" i="1"/>
  <c r="K289" i="1"/>
  <c r="J289" i="1"/>
  <c r="I289" i="1"/>
  <c r="AM288" i="1"/>
  <c r="AL288" i="1"/>
  <c r="AG288" i="1"/>
  <c r="R288" i="1"/>
  <c r="Q288" i="1"/>
  <c r="P288" i="1"/>
  <c r="A288" i="1"/>
  <c r="A289" i="1" s="1"/>
  <c r="A290" i="1" s="1"/>
  <c r="AM287" i="1"/>
  <c r="AL287" i="1"/>
  <c r="AG287" i="1"/>
  <c r="U287" i="1"/>
  <c r="T287" i="1"/>
  <c r="S287" i="1"/>
  <c r="AM284" i="1"/>
  <c r="AL284" i="1"/>
  <c r="AG284" i="1"/>
  <c r="K284" i="1"/>
  <c r="J284" i="1"/>
  <c r="I284" i="1"/>
  <c r="A284" i="1"/>
  <c r="AM283" i="1"/>
  <c r="AL283" i="1"/>
  <c r="AG283" i="1"/>
  <c r="K283" i="1"/>
  <c r="J283" i="1"/>
  <c r="I283" i="1"/>
  <c r="AM282" i="1"/>
  <c r="AG282" i="1"/>
  <c r="L282" i="1"/>
  <c r="AL282" i="1" s="1"/>
  <c r="K282" i="1"/>
  <c r="J282" i="1"/>
  <c r="H282" i="1"/>
  <c r="I282" i="1" s="1"/>
  <c r="AM281" i="1"/>
  <c r="AL281" i="1"/>
  <c r="AG281" i="1"/>
  <c r="K281" i="1"/>
  <c r="J281" i="1"/>
  <c r="I281" i="1"/>
  <c r="AM280" i="1"/>
  <c r="AL280" i="1"/>
  <c r="AG280" i="1"/>
  <c r="R280" i="1"/>
  <c r="Q280" i="1"/>
  <c r="P280" i="1"/>
  <c r="A280" i="1"/>
  <c r="A281" i="1" s="1"/>
  <c r="A282" i="1" s="1"/>
  <c r="AM279" i="1"/>
  <c r="AL279" i="1"/>
  <c r="AG279" i="1"/>
  <c r="U279" i="1"/>
  <c r="T279" i="1"/>
  <c r="S279" i="1"/>
  <c r="AM276" i="1"/>
  <c r="AL276" i="1"/>
  <c r="AG276" i="1"/>
  <c r="K276" i="1"/>
  <c r="J276" i="1"/>
  <c r="I276" i="1"/>
  <c r="AM275" i="1"/>
  <c r="AG275" i="1"/>
  <c r="L275" i="1"/>
  <c r="AL275" i="1" s="1"/>
  <c r="K275" i="1"/>
  <c r="J275" i="1"/>
  <c r="H275" i="1"/>
  <c r="I275" i="1" s="1"/>
  <c r="AM274" i="1"/>
  <c r="AL274" i="1"/>
  <c r="AG274" i="1"/>
  <c r="K274" i="1"/>
  <c r="J274" i="1"/>
  <c r="I274" i="1"/>
  <c r="AM273" i="1"/>
  <c r="AL273" i="1"/>
  <c r="AG273" i="1"/>
  <c r="R273" i="1"/>
  <c r="Q273" i="1"/>
  <c r="P273" i="1"/>
  <c r="A273" i="1"/>
  <c r="A274" i="1" s="1"/>
  <c r="A275" i="1" s="1"/>
  <c r="AM272" i="1"/>
  <c r="AL272" i="1"/>
  <c r="AG272" i="1"/>
  <c r="U272" i="1"/>
  <c r="T272" i="1"/>
  <c r="S272" i="1"/>
  <c r="AM269" i="1"/>
  <c r="AL269" i="1"/>
  <c r="AG269" i="1"/>
  <c r="K269" i="1"/>
  <c r="J269" i="1"/>
  <c r="I269" i="1"/>
  <c r="AM268" i="1"/>
  <c r="AG268" i="1"/>
  <c r="L268" i="1"/>
  <c r="AL268" i="1" s="1"/>
  <c r="K268" i="1"/>
  <c r="J268" i="1"/>
  <c r="H268" i="1"/>
  <c r="I268" i="1" s="1"/>
  <c r="AM267" i="1"/>
  <c r="AL267" i="1"/>
  <c r="AG267" i="1"/>
  <c r="K267" i="1"/>
  <c r="J267" i="1"/>
  <c r="I267" i="1"/>
  <c r="AM266" i="1"/>
  <c r="AL266" i="1"/>
  <c r="AG266" i="1"/>
  <c r="R266" i="1"/>
  <c r="Q266" i="1"/>
  <c r="P266" i="1"/>
  <c r="A266" i="1"/>
  <c r="A267" i="1" s="1"/>
  <c r="A268" i="1" s="1"/>
  <c r="AM265" i="1"/>
  <c r="AL265" i="1"/>
  <c r="AG265" i="1"/>
  <c r="U265" i="1"/>
  <c r="T265" i="1"/>
  <c r="S265" i="1"/>
  <c r="AM262" i="1"/>
  <c r="AL262" i="1"/>
  <c r="AG262" i="1"/>
  <c r="K262" i="1"/>
  <c r="J262" i="1"/>
  <c r="I262" i="1"/>
  <c r="AM261" i="1"/>
  <c r="AG261" i="1"/>
  <c r="L261" i="1"/>
  <c r="K261" i="1"/>
  <c r="J261" i="1"/>
  <c r="H261" i="1"/>
  <c r="I261" i="1" s="1"/>
  <c r="AM260" i="1"/>
  <c r="AL260" i="1"/>
  <c r="AG260" i="1"/>
  <c r="K260" i="1"/>
  <c r="J260" i="1"/>
  <c r="I260" i="1"/>
  <c r="AM259" i="1"/>
  <c r="AL259" i="1"/>
  <c r="AG259" i="1"/>
  <c r="R259" i="1"/>
  <c r="Q259" i="1"/>
  <c r="P259" i="1"/>
  <c r="A259" i="1"/>
  <c r="A260" i="1" s="1"/>
  <c r="A261" i="1" s="1"/>
  <c r="AM258" i="1"/>
  <c r="AL258" i="1"/>
  <c r="AG258" i="1"/>
  <c r="U258" i="1"/>
  <c r="T258" i="1"/>
  <c r="S258" i="1"/>
  <c r="AM255" i="1"/>
  <c r="AL255" i="1"/>
  <c r="AG255" i="1"/>
  <c r="K255" i="1"/>
  <c r="J255" i="1"/>
  <c r="I255" i="1"/>
  <c r="AM254" i="1"/>
  <c r="AG254" i="1"/>
  <c r="L254" i="1"/>
  <c r="AL254" i="1" s="1"/>
  <c r="K254" i="1"/>
  <c r="J254" i="1"/>
  <c r="H254" i="1"/>
  <c r="I254" i="1" s="1"/>
  <c r="AM253" i="1"/>
  <c r="AL253" i="1"/>
  <c r="AG253" i="1"/>
  <c r="K253" i="1"/>
  <c r="J253" i="1"/>
  <c r="I253" i="1"/>
  <c r="AM252" i="1"/>
  <c r="AL252" i="1"/>
  <c r="AG252" i="1"/>
  <c r="R252" i="1"/>
  <c r="Q252" i="1"/>
  <c r="P252" i="1"/>
  <c r="A252" i="1"/>
  <c r="A253" i="1" s="1"/>
  <c r="A254" i="1" s="1"/>
  <c r="AM251" i="1"/>
  <c r="AL251" i="1"/>
  <c r="AG251" i="1"/>
  <c r="U251" i="1"/>
  <c r="T251" i="1"/>
  <c r="S251" i="1"/>
  <c r="AM248" i="1"/>
  <c r="AL248" i="1"/>
  <c r="AG248" i="1"/>
  <c r="K248" i="1"/>
  <c r="J248" i="1"/>
  <c r="I248" i="1"/>
  <c r="A248" i="1"/>
  <c r="AM247" i="1"/>
  <c r="AL247" i="1"/>
  <c r="AG247" i="1"/>
  <c r="K247" i="1"/>
  <c r="J247" i="1"/>
  <c r="I247" i="1"/>
  <c r="AM246" i="1"/>
  <c r="AG246" i="1"/>
  <c r="L246" i="1"/>
  <c r="AL246" i="1" s="1"/>
  <c r="K246" i="1"/>
  <c r="J246" i="1"/>
  <c r="H246" i="1"/>
  <c r="I246" i="1" s="1"/>
  <c r="AM245" i="1"/>
  <c r="AL245" i="1"/>
  <c r="AG245" i="1"/>
  <c r="K245" i="1"/>
  <c r="J245" i="1"/>
  <c r="I245" i="1"/>
  <c r="AM244" i="1"/>
  <c r="AL244" i="1"/>
  <c r="AG244" i="1"/>
  <c r="R244" i="1"/>
  <c r="Q244" i="1"/>
  <c r="P244" i="1"/>
  <c r="A244" i="1"/>
  <c r="A245" i="1" s="1"/>
  <c r="A246" i="1" s="1"/>
  <c r="AM243" i="1"/>
  <c r="AL243" i="1"/>
  <c r="AG243" i="1"/>
  <c r="U243" i="1"/>
  <c r="T243" i="1"/>
  <c r="S243" i="1"/>
  <c r="AM240" i="1"/>
  <c r="AL240" i="1"/>
  <c r="AG240" i="1"/>
  <c r="K240" i="1"/>
  <c r="J240" i="1"/>
  <c r="I240" i="1"/>
  <c r="A240" i="1"/>
  <c r="AM239" i="1"/>
  <c r="AL239" i="1"/>
  <c r="AG239" i="1"/>
  <c r="K239" i="1"/>
  <c r="J239" i="1"/>
  <c r="I239" i="1"/>
  <c r="AM238" i="1"/>
  <c r="AG238" i="1"/>
  <c r="L238" i="1"/>
  <c r="AL238" i="1" s="1"/>
  <c r="K238" i="1"/>
  <c r="J238" i="1"/>
  <c r="H238" i="1"/>
  <c r="I238" i="1" s="1"/>
  <c r="AM237" i="1"/>
  <c r="AL237" i="1"/>
  <c r="AG237" i="1"/>
  <c r="K237" i="1"/>
  <c r="J237" i="1"/>
  <c r="I237" i="1"/>
  <c r="AM236" i="1"/>
  <c r="AL236" i="1"/>
  <c r="AG236" i="1"/>
  <c r="R236" i="1"/>
  <c r="Q236" i="1"/>
  <c r="P236" i="1"/>
  <c r="A236" i="1"/>
  <c r="A237" i="1" s="1"/>
  <c r="A238" i="1" s="1"/>
  <c r="AM235" i="1"/>
  <c r="AL235" i="1"/>
  <c r="AG235" i="1"/>
  <c r="U235" i="1"/>
  <c r="T235" i="1"/>
  <c r="S235" i="1"/>
  <c r="AM232" i="1"/>
  <c r="AL232" i="1"/>
  <c r="AG232" i="1"/>
  <c r="K232" i="1"/>
  <c r="J232" i="1"/>
  <c r="I232" i="1"/>
  <c r="A232" i="1"/>
  <c r="AM231" i="1"/>
  <c r="AL231" i="1"/>
  <c r="AG231" i="1"/>
  <c r="K231" i="1"/>
  <c r="J231" i="1"/>
  <c r="I231" i="1"/>
  <c r="AM230" i="1"/>
  <c r="AG230" i="1"/>
  <c r="L230" i="1"/>
  <c r="K230" i="1"/>
  <c r="J230" i="1"/>
  <c r="H230" i="1"/>
  <c r="I230" i="1" s="1"/>
  <c r="AM229" i="1"/>
  <c r="AL229" i="1"/>
  <c r="AG229" i="1"/>
  <c r="K229" i="1"/>
  <c r="J229" i="1"/>
  <c r="I229" i="1"/>
  <c r="AM228" i="1"/>
  <c r="AL228" i="1"/>
  <c r="AG228" i="1"/>
  <c r="R228" i="1"/>
  <c r="Q228" i="1"/>
  <c r="P228" i="1"/>
  <c r="AM227" i="1"/>
  <c r="AL227" i="1"/>
  <c r="AG227" i="1"/>
  <c r="U227" i="1"/>
  <c r="T227" i="1"/>
  <c r="S227" i="1"/>
  <c r="A227" i="1"/>
  <c r="A228" i="1" s="1"/>
  <c r="A229" i="1" s="1"/>
  <c r="A230" i="1" s="1"/>
  <c r="AM226" i="1"/>
  <c r="AL226" i="1"/>
  <c r="AG226" i="1"/>
  <c r="U226" i="1"/>
  <c r="T226" i="1"/>
  <c r="S226" i="1"/>
  <c r="AO222" i="1"/>
  <c r="AN222" i="1"/>
  <c r="AM222" i="1"/>
  <c r="AI222" i="1"/>
  <c r="AP221" i="1"/>
  <c r="AO221" i="1"/>
  <c r="AO1120" i="1" s="1"/>
  <c r="AN221" i="1"/>
  <c r="AN1120" i="1" s="1"/>
  <c r="AF221" i="1"/>
  <c r="AF1120" i="1" s="1"/>
  <c r="AE221" i="1"/>
  <c r="AE1120" i="1" s="1"/>
  <c r="AD221" i="1"/>
  <c r="AD1120" i="1" s="1"/>
  <c r="AC221" i="1"/>
  <c r="AC1120" i="1" s="1"/>
  <c r="AB221" i="1"/>
  <c r="AB1120" i="1" s="1"/>
  <c r="AA221" i="1"/>
  <c r="AA1120" i="1" s="1"/>
  <c r="Z221" i="1"/>
  <c r="Z1120" i="1" s="1"/>
  <c r="Y221" i="1"/>
  <c r="Y1120" i="1" s="1"/>
  <c r="X221" i="1"/>
  <c r="X1120" i="1" s="1"/>
  <c r="W221" i="1"/>
  <c r="W1120" i="1" s="1"/>
  <c r="V221" i="1"/>
  <c r="V1120" i="1" s="1"/>
  <c r="O221" i="1"/>
  <c r="O1120" i="1" s="1"/>
  <c r="N221" i="1"/>
  <c r="N1120" i="1" s="1"/>
  <c r="M221" i="1"/>
  <c r="M1120" i="1" s="1"/>
  <c r="B221" i="1"/>
  <c r="AL219" i="1"/>
  <c r="F219" i="1"/>
  <c r="AM219" i="1" s="1"/>
  <c r="AL218" i="1"/>
  <c r="F218" i="1"/>
  <c r="AM218" i="1" s="1"/>
  <c r="AL217" i="1"/>
  <c r="F217" i="1"/>
  <c r="AM217" i="1" s="1"/>
  <c r="AL216" i="1"/>
  <c r="AM214" i="1"/>
  <c r="AL214" i="1"/>
  <c r="AG214" i="1"/>
  <c r="K214" i="1"/>
  <c r="J214" i="1"/>
  <c r="I214" i="1"/>
  <c r="A214" i="1"/>
  <c r="AM213" i="1"/>
  <c r="AL213" i="1"/>
  <c r="AG213" i="1"/>
  <c r="K213" i="1"/>
  <c r="J213" i="1"/>
  <c r="I213" i="1"/>
  <c r="AM212" i="1"/>
  <c r="AG212" i="1"/>
  <c r="L212" i="1"/>
  <c r="AL212" i="1" s="1"/>
  <c r="K212" i="1"/>
  <c r="J212" i="1"/>
  <c r="H212" i="1"/>
  <c r="I212" i="1" s="1"/>
  <c r="AM211" i="1"/>
  <c r="AL211" i="1"/>
  <c r="AG211" i="1"/>
  <c r="K211" i="1"/>
  <c r="J211" i="1"/>
  <c r="I211" i="1"/>
  <c r="AM210" i="1"/>
  <c r="AL210" i="1"/>
  <c r="AG210" i="1"/>
  <c r="R210" i="1"/>
  <c r="Q210" i="1"/>
  <c r="P210" i="1"/>
  <c r="A210" i="1"/>
  <c r="A211" i="1" s="1"/>
  <c r="A212" i="1" s="1"/>
  <c r="AM209" i="1"/>
  <c r="AL209" i="1"/>
  <c r="AG209" i="1"/>
  <c r="U209" i="1"/>
  <c r="T209" i="1"/>
  <c r="S209" i="1"/>
  <c r="AM208" i="1"/>
  <c r="AL208" i="1"/>
  <c r="AG208" i="1"/>
  <c r="U208" i="1"/>
  <c r="T208" i="1"/>
  <c r="S208" i="1"/>
  <c r="AM205" i="1"/>
  <c r="AL205" i="1"/>
  <c r="AG205" i="1"/>
  <c r="K205" i="1"/>
  <c r="J205" i="1"/>
  <c r="I205" i="1"/>
  <c r="A205" i="1"/>
  <c r="AM204" i="1"/>
  <c r="AL204" i="1"/>
  <c r="AG204" i="1"/>
  <c r="K204" i="1"/>
  <c r="J204" i="1"/>
  <c r="I204" i="1"/>
  <c r="AM203" i="1"/>
  <c r="AG203" i="1"/>
  <c r="L203" i="1"/>
  <c r="AL203" i="1" s="1"/>
  <c r="K203" i="1"/>
  <c r="J203" i="1"/>
  <c r="H203" i="1"/>
  <c r="I203" i="1" s="1"/>
  <c r="AM202" i="1"/>
  <c r="AL202" i="1"/>
  <c r="AG202" i="1"/>
  <c r="K202" i="1"/>
  <c r="J202" i="1"/>
  <c r="I202" i="1"/>
  <c r="AM201" i="1"/>
  <c r="AL201" i="1"/>
  <c r="AG201" i="1"/>
  <c r="R201" i="1"/>
  <c r="Q201" i="1"/>
  <c r="P201" i="1"/>
  <c r="A201" i="1"/>
  <c r="A202" i="1" s="1"/>
  <c r="A203" i="1" s="1"/>
  <c r="AM200" i="1"/>
  <c r="AL200" i="1"/>
  <c r="AG200" i="1"/>
  <c r="U200" i="1"/>
  <c r="T200" i="1"/>
  <c r="S200" i="1"/>
  <c r="AM197" i="1"/>
  <c r="AL197" i="1"/>
  <c r="AG197" i="1"/>
  <c r="K197" i="1"/>
  <c r="J197" i="1"/>
  <c r="I197" i="1"/>
  <c r="A197" i="1"/>
  <c r="AM196" i="1"/>
  <c r="AL196" i="1"/>
  <c r="AG196" i="1"/>
  <c r="K196" i="1"/>
  <c r="J196" i="1"/>
  <c r="I196" i="1"/>
  <c r="AM195" i="1"/>
  <c r="AG195" i="1"/>
  <c r="L195" i="1"/>
  <c r="AL195" i="1" s="1"/>
  <c r="K195" i="1"/>
  <c r="J195" i="1"/>
  <c r="H195" i="1"/>
  <c r="I195" i="1" s="1"/>
  <c r="AM194" i="1"/>
  <c r="AL194" i="1"/>
  <c r="AG194" i="1"/>
  <c r="K194" i="1"/>
  <c r="J194" i="1"/>
  <c r="I194" i="1"/>
  <c r="AM193" i="1"/>
  <c r="AL193" i="1"/>
  <c r="AG193" i="1"/>
  <c r="R193" i="1"/>
  <c r="Q193" i="1"/>
  <c r="P193" i="1"/>
  <c r="A193" i="1"/>
  <c r="A194" i="1" s="1"/>
  <c r="A195" i="1" s="1"/>
  <c r="AM192" i="1"/>
  <c r="AL192" i="1"/>
  <c r="AG192" i="1"/>
  <c r="U192" i="1"/>
  <c r="T192" i="1"/>
  <c r="S192" i="1"/>
  <c r="AL190" i="1"/>
  <c r="AM189" i="1"/>
  <c r="AL189" i="1"/>
  <c r="AG189" i="1"/>
  <c r="K189" i="1"/>
  <c r="J189" i="1"/>
  <c r="I189" i="1"/>
  <c r="AM188" i="1"/>
  <c r="AG188" i="1"/>
  <c r="L188" i="1"/>
  <c r="AL188" i="1" s="1"/>
  <c r="K188" i="1"/>
  <c r="J188" i="1"/>
  <c r="H188" i="1"/>
  <c r="I188" i="1" s="1"/>
  <c r="AM187" i="1"/>
  <c r="AL187" i="1"/>
  <c r="AG187" i="1"/>
  <c r="K187" i="1"/>
  <c r="J187" i="1"/>
  <c r="I187" i="1"/>
  <c r="AM186" i="1"/>
  <c r="AL186" i="1"/>
  <c r="AG186" i="1"/>
  <c r="R186" i="1"/>
  <c r="Q186" i="1"/>
  <c r="P186" i="1"/>
  <c r="A186" i="1"/>
  <c r="A187" i="1" s="1"/>
  <c r="A188" i="1" s="1"/>
  <c r="AM185" i="1"/>
  <c r="AL185" i="1"/>
  <c r="AG185" i="1"/>
  <c r="U185" i="1"/>
  <c r="T185" i="1"/>
  <c r="S185" i="1"/>
  <c r="AL183" i="1"/>
  <c r="AM182" i="1"/>
  <c r="AL182" i="1"/>
  <c r="AG182" i="1"/>
  <c r="K182" i="1"/>
  <c r="J182" i="1"/>
  <c r="I182" i="1"/>
  <c r="AM181" i="1"/>
  <c r="AG181" i="1"/>
  <c r="L181" i="1"/>
  <c r="AL181" i="1" s="1"/>
  <c r="K181" i="1"/>
  <c r="J181" i="1"/>
  <c r="H181" i="1"/>
  <c r="I181" i="1" s="1"/>
  <c r="AM180" i="1"/>
  <c r="AL180" i="1"/>
  <c r="AG180" i="1"/>
  <c r="K180" i="1"/>
  <c r="J180" i="1"/>
  <c r="I180" i="1"/>
  <c r="AM179" i="1"/>
  <c r="AL179" i="1"/>
  <c r="AG179" i="1"/>
  <c r="R179" i="1"/>
  <c r="Q179" i="1"/>
  <c r="P179" i="1"/>
  <c r="A179" i="1"/>
  <c r="A180" i="1" s="1"/>
  <c r="A181" i="1" s="1"/>
  <c r="AM178" i="1"/>
  <c r="AL178" i="1"/>
  <c r="AG178" i="1"/>
  <c r="U178" i="1"/>
  <c r="T178" i="1"/>
  <c r="S178" i="1"/>
  <c r="AL176" i="1"/>
  <c r="AM175" i="1"/>
  <c r="AL175" i="1"/>
  <c r="AG175" i="1"/>
  <c r="K175" i="1"/>
  <c r="J175" i="1"/>
  <c r="I175" i="1"/>
  <c r="AM174" i="1"/>
  <c r="AG174" i="1"/>
  <c r="L174" i="1"/>
  <c r="K174" i="1"/>
  <c r="J174" i="1"/>
  <c r="H174" i="1"/>
  <c r="I174" i="1" s="1"/>
  <c r="AM173" i="1"/>
  <c r="AL173" i="1"/>
  <c r="AG173" i="1"/>
  <c r="K173" i="1"/>
  <c r="J173" i="1"/>
  <c r="I173" i="1"/>
  <c r="AM172" i="1"/>
  <c r="AL172" i="1"/>
  <c r="AG172" i="1"/>
  <c r="R172" i="1"/>
  <c r="Q172" i="1"/>
  <c r="P172" i="1"/>
  <c r="A172" i="1"/>
  <c r="A173" i="1" s="1"/>
  <c r="A174" i="1" s="1"/>
  <c r="AM171" i="1"/>
  <c r="AL171" i="1"/>
  <c r="AG171" i="1"/>
  <c r="U171" i="1"/>
  <c r="T171" i="1"/>
  <c r="S171" i="1"/>
  <c r="AL169" i="1"/>
  <c r="AM168" i="1"/>
  <c r="AL168" i="1"/>
  <c r="AG168" i="1"/>
  <c r="K168" i="1"/>
  <c r="J168" i="1"/>
  <c r="I168" i="1"/>
  <c r="AM167" i="1"/>
  <c r="AG167" i="1"/>
  <c r="L167" i="1"/>
  <c r="AL167" i="1" s="1"/>
  <c r="K167" i="1"/>
  <c r="J167" i="1"/>
  <c r="H167" i="1"/>
  <c r="I167" i="1" s="1"/>
  <c r="AM166" i="1"/>
  <c r="AL166" i="1"/>
  <c r="AG166" i="1"/>
  <c r="K166" i="1"/>
  <c r="J166" i="1"/>
  <c r="I166" i="1"/>
  <c r="AM165" i="1"/>
  <c r="AL165" i="1"/>
  <c r="AG165" i="1"/>
  <c r="R165" i="1"/>
  <c r="Q165" i="1"/>
  <c r="P165" i="1"/>
  <c r="A165" i="1"/>
  <c r="A166" i="1" s="1"/>
  <c r="A167" i="1" s="1"/>
  <c r="AM164" i="1"/>
  <c r="AL164" i="1"/>
  <c r="AG164" i="1"/>
  <c r="U164" i="1"/>
  <c r="T164" i="1"/>
  <c r="S164" i="1"/>
  <c r="AL162" i="1"/>
  <c r="AM161" i="1"/>
  <c r="AL161" i="1"/>
  <c r="AG161" i="1"/>
  <c r="K161" i="1"/>
  <c r="J161" i="1"/>
  <c r="I161" i="1"/>
  <c r="AM160" i="1"/>
  <c r="AL160" i="1"/>
  <c r="AG160" i="1"/>
  <c r="K160" i="1"/>
  <c r="J160" i="1"/>
  <c r="I160" i="1"/>
  <c r="AM159" i="1"/>
  <c r="AG159" i="1"/>
  <c r="L159" i="1"/>
  <c r="AL159" i="1" s="1"/>
  <c r="K159" i="1"/>
  <c r="J159" i="1"/>
  <c r="H159" i="1"/>
  <c r="I159" i="1" s="1"/>
  <c r="AM158" i="1"/>
  <c r="AL158" i="1"/>
  <c r="AG158" i="1"/>
  <c r="K158" i="1"/>
  <c r="J158" i="1"/>
  <c r="I158" i="1"/>
  <c r="AM157" i="1"/>
  <c r="AL157" i="1"/>
  <c r="AG157" i="1"/>
  <c r="R157" i="1"/>
  <c r="Q157" i="1"/>
  <c r="P157" i="1"/>
  <c r="A157" i="1"/>
  <c r="A158" i="1" s="1"/>
  <c r="A159" i="1" s="1"/>
  <c r="A160" i="1" s="1"/>
  <c r="A161" i="1" s="1"/>
  <c r="AM156" i="1"/>
  <c r="AL156" i="1"/>
  <c r="AG156" i="1"/>
  <c r="U156" i="1"/>
  <c r="T156" i="1"/>
  <c r="S156" i="1"/>
  <c r="AL154" i="1"/>
  <c r="AM153" i="1"/>
  <c r="AL153" i="1"/>
  <c r="AG153" i="1"/>
  <c r="K153" i="1"/>
  <c r="J153" i="1"/>
  <c r="I153" i="1"/>
  <c r="A153" i="1"/>
  <c r="AM152" i="1"/>
  <c r="AL152" i="1"/>
  <c r="AG152" i="1"/>
  <c r="K152" i="1"/>
  <c r="J152" i="1"/>
  <c r="I152" i="1"/>
  <c r="AM151" i="1"/>
  <c r="AG151" i="1"/>
  <c r="L151" i="1"/>
  <c r="AL151" i="1" s="1"/>
  <c r="K151" i="1"/>
  <c r="J151" i="1"/>
  <c r="H151" i="1"/>
  <c r="I151" i="1" s="1"/>
  <c r="AM150" i="1"/>
  <c r="AL150" i="1"/>
  <c r="AG150" i="1"/>
  <c r="K150" i="1"/>
  <c r="J150" i="1"/>
  <c r="I150" i="1"/>
  <c r="AM149" i="1"/>
  <c r="AL149" i="1"/>
  <c r="AG149" i="1"/>
  <c r="R149" i="1"/>
  <c r="Q149" i="1"/>
  <c r="P149" i="1"/>
  <c r="A149" i="1"/>
  <c r="A150" i="1" s="1"/>
  <c r="A151" i="1" s="1"/>
  <c r="AM148" i="1"/>
  <c r="AL148" i="1"/>
  <c r="AG148" i="1"/>
  <c r="U148" i="1"/>
  <c r="T148" i="1"/>
  <c r="S148" i="1"/>
  <c r="AM145" i="1"/>
  <c r="AL145" i="1"/>
  <c r="AG145" i="1"/>
  <c r="K145" i="1"/>
  <c r="J145" i="1"/>
  <c r="I145" i="1"/>
  <c r="AM144" i="1"/>
  <c r="AL144" i="1"/>
  <c r="AG144" i="1"/>
  <c r="K144" i="1"/>
  <c r="J144" i="1"/>
  <c r="I144" i="1"/>
  <c r="AM143" i="1"/>
  <c r="AG143" i="1"/>
  <c r="L143" i="1"/>
  <c r="AL143" i="1" s="1"/>
  <c r="K143" i="1"/>
  <c r="J143" i="1"/>
  <c r="H143" i="1"/>
  <c r="I143" i="1" s="1"/>
  <c r="AM142" i="1"/>
  <c r="AL142" i="1"/>
  <c r="AG142" i="1"/>
  <c r="K142" i="1"/>
  <c r="J142" i="1"/>
  <c r="I142" i="1"/>
  <c r="AM141" i="1"/>
  <c r="AL141" i="1"/>
  <c r="AG141" i="1"/>
  <c r="R141" i="1"/>
  <c r="Q141" i="1"/>
  <c r="P141" i="1"/>
  <c r="AM140" i="1"/>
  <c r="AL140" i="1"/>
  <c r="AG140" i="1"/>
  <c r="U140" i="1"/>
  <c r="T140" i="1"/>
  <c r="S140" i="1"/>
  <c r="A140" i="1"/>
  <c r="A141" i="1" s="1"/>
  <c r="A142" i="1" s="1"/>
  <c r="A143" i="1" s="1"/>
  <c r="A144" i="1" s="1"/>
  <c r="A145" i="1" s="1"/>
  <c r="AM139" i="1"/>
  <c r="AL139" i="1"/>
  <c r="AG139" i="1"/>
  <c r="U139" i="1"/>
  <c r="T139" i="1"/>
  <c r="S139" i="1"/>
  <c r="AO135" i="1"/>
  <c r="AN135" i="1"/>
  <c r="AM135" i="1"/>
  <c r="AI135" i="1"/>
  <c r="AP134" i="1"/>
  <c r="AO134" i="1"/>
  <c r="AO1119" i="1" s="1"/>
  <c r="AN134" i="1"/>
  <c r="AF134" i="1"/>
  <c r="AF1119" i="1" s="1"/>
  <c r="AE134" i="1"/>
  <c r="AE1119" i="1" s="1"/>
  <c r="AD134" i="1"/>
  <c r="AD1119" i="1" s="1"/>
  <c r="AC134" i="1"/>
  <c r="AC1119" i="1" s="1"/>
  <c r="AB134" i="1"/>
  <c r="AB1119" i="1" s="1"/>
  <c r="AA134" i="1"/>
  <c r="AA1119" i="1" s="1"/>
  <c r="Z134" i="1"/>
  <c r="Z1119" i="1" s="1"/>
  <c r="Y134" i="1"/>
  <c r="Y1119" i="1" s="1"/>
  <c r="X134" i="1"/>
  <c r="X1119" i="1" s="1"/>
  <c r="W134" i="1"/>
  <c r="W1119" i="1" s="1"/>
  <c r="V134" i="1"/>
  <c r="V1119" i="1" s="1"/>
  <c r="B134" i="1"/>
  <c r="AL132" i="1"/>
  <c r="F132" i="1"/>
  <c r="AL131" i="1"/>
  <c r="F131" i="1"/>
  <c r="AL130" i="1"/>
  <c r="G130" i="1"/>
  <c r="F130" i="1"/>
  <c r="AL129" i="1"/>
  <c r="G129" i="1"/>
  <c r="F129" i="1"/>
  <c r="AM126" i="1"/>
  <c r="AL126" i="1"/>
  <c r="AG126" i="1"/>
  <c r="K126" i="1"/>
  <c r="J126" i="1"/>
  <c r="I126" i="1"/>
  <c r="AM125" i="1"/>
  <c r="AL125" i="1"/>
  <c r="AG125" i="1"/>
  <c r="K125" i="1"/>
  <c r="J125" i="1"/>
  <c r="I125" i="1"/>
  <c r="AM124" i="1"/>
  <c r="AG124" i="1"/>
  <c r="L124" i="1"/>
  <c r="AL124" i="1" s="1"/>
  <c r="K124" i="1"/>
  <c r="J124" i="1"/>
  <c r="H124" i="1"/>
  <c r="I124" i="1" s="1"/>
  <c r="AM123" i="1"/>
  <c r="AL123" i="1"/>
  <c r="AG123" i="1"/>
  <c r="K123" i="1"/>
  <c r="J123" i="1"/>
  <c r="I123" i="1"/>
  <c r="AM122" i="1"/>
  <c r="AL122" i="1"/>
  <c r="AG122" i="1"/>
  <c r="R122" i="1"/>
  <c r="Q122" i="1"/>
  <c r="P122" i="1"/>
  <c r="A122" i="1"/>
  <c r="A123" i="1" s="1"/>
  <c r="A124" i="1" s="1"/>
  <c r="AM121" i="1"/>
  <c r="AL121" i="1"/>
  <c r="AG121" i="1"/>
  <c r="U121" i="1"/>
  <c r="T121" i="1"/>
  <c r="S121" i="1"/>
  <c r="AM120" i="1"/>
  <c r="AL120" i="1"/>
  <c r="AG120" i="1"/>
  <c r="U120" i="1"/>
  <c r="T120" i="1"/>
  <c r="S120" i="1"/>
  <c r="AM117" i="1"/>
  <c r="AL117" i="1"/>
  <c r="AG117" i="1"/>
  <c r="K117" i="1"/>
  <c r="J117" i="1"/>
  <c r="I117" i="1"/>
  <c r="AM116" i="1"/>
  <c r="AL116" i="1"/>
  <c r="AG116" i="1"/>
  <c r="K116" i="1"/>
  <c r="J116" i="1"/>
  <c r="I116" i="1"/>
  <c r="AM115" i="1"/>
  <c r="AG115" i="1"/>
  <c r="L115" i="1"/>
  <c r="AL115" i="1" s="1"/>
  <c r="K115" i="1"/>
  <c r="J115" i="1"/>
  <c r="H115" i="1"/>
  <c r="I115" i="1" s="1"/>
  <c r="AM114" i="1"/>
  <c r="AL114" i="1"/>
  <c r="AG114" i="1"/>
  <c r="K114" i="1"/>
  <c r="J114" i="1"/>
  <c r="I114" i="1"/>
  <c r="AM113" i="1"/>
  <c r="AL113" i="1"/>
  <c r="AG113" i="1"/>
  <c r="R113" i="1"/>
  <c r="Q113" i="1"/>
  <c r="P113" i="1"/>
  <c r="A113" i="1"/>
  <c r="A114" i="1" s="1"/>
  <c r="AM112" i="1"/>
  <c r="AL112" i="1"/>
  <c r="AG112" i="1"/>
  <c r="U112" i="1"/>
  <c r="T112" i="1"/>
  <c r="S112" i="1"/>
  <c r="AM109" i="1"/>
  <c r="AL109" i="1"/>
  <c r="AG109" i="1"/>
  <c r="K109" i="1"/>
  <c r="J109" i="1"/>
  <c r="I109" i="1"/>
  <c r="AM108" i="1"/>
  <c r="AL108" i="1"/>
  <c r="AG108" i="1"/>
  <c r="K108" i="1"/>
  <c r="J108" i="1"/>
  <c r="I108" i="1"/>
  <c r="AM107" i="1"/>
  <c r="AG107" i="1"/>
  <c r="L107" i="1"/>
  <c r="AL107" i="1" s="1"/>
  <c r="K107" i="1"/>
  <c r="J107" i="1"/>
  <c r="H107" i="1"/>
  <c r="I107" i="1" s="1"/>
  <c r="AM106" i="1"/>
  <c r="AL106" i="1"/>
  <c r="AG106" i="1"/>
  <c r="K106" i="1"/>
  <c r="J106" i="1"/>
  <c r="I106" i="1"/>
  <c r="AM105" i="1"/>
  <c r="AL105" i="1"/>
  <c r="AG105" i="1"/>
  <c r="R105" i="1"/>
  <c r="Q105" i="1"/>
  <c r="P105" i="1"/>
  <c r="A105" i="1"/>
  <c r="A106" i="1" s="1"/>
  <c r="AM104" i="1"/>
  <c r="AL104" i="1"/>
  <c r="AG104" i="1"/>
  <c r="U104" i="1"/>
  <c r="T104" i="1"/>
  <c r="S104" i="1"/>
  <c r="AM101" i="1"/>
  <c r="AL101" i="1"/>
  <c r="AG101" i="1"/>
  <c r="K101" i="1"/>
  <c r="J101" i="1"/>
  <c r="I101" i="1"/>
  <c r="AM100" i="1"/>
  <c r="AG100" i="1"/>
  <c r="L100" i="1"/>
  <c r="AL100" i="1" s="1"/>
  <c r="K100" i="1"/>
  <c r="J100" i="1"/>
  <c r="H100" i="1"/>
  <c r="I100" i="1" s="1"/>
  <c r="AM99" i="1"/>
  <c r="AL99" i="1"/>
  <c r="AG99" i="1"/>
  <c r="K99" i="1"/>
  <c r="J99" i="1"/>
  <c r="I99" i="1"/>
  <c r="AM98" i="1"/>
  <c r="AL98" i="1"/>
  <c r="AG98" i="1"/>
  <c r="R98" i="1"/>
  <c r="Q98" i="1"/>
  <c r="P98" i="1"/>
  <c r="A98" i="1"/>
  <c r="A99" i="1" s="1"/>
  <c r="AM97" i="1"/>
  <c r="AL97" i="1"/>
  <c r="AG97" i="1"/>
  <c r="U97" i="1"/>
  <c r="T97" i="1"/>
  <c r="S97" i="1"/>
  <c r="AL96" i="1"/>
  <c r="AL95" i="1"/>
  <c r="AM94" i="1"/>
  <c r="AL94" i="1"/>
  <c r="AG94" i="1"/>
  <c r="K94" i="1"/>
  <c r="J94" i="1"/>
  <c r="I94" i="1"/>
  <c r="AM93" i="1"/>
  <c r="AG93" i="1"/>
  <c r="L93" i="1"/>
  <c r="AL93" i="1" s="1"/>
  <c r="K93" i="1"/>
  <c r="J93" i="1"/>
  <c r="H93" i="1"/>
  <c r="I93" i="1" s="1"/>
  <c r="AM92" i="1"/>
  <c r="AL92" i="1"/>
  <c r="AG92" i="1"/>
  <c r="K92" i="1"/>
  <c r="J92" i="1"/>
  <c r="I92" i="1"/>
  <c r="AM91" i="1"/>
  <c r="AL91" i="1"/>
  <c r="AG91" i="1"/>
  <c r="R91" i="1"/>
  <c r="Q91" i="1"/>
  <c r="P91" i="1"/>
  <c r="A91" i="1"/>
  <c r="A92" i="1" s="1"/>
  <c r="A93" i="1" s="1"/>
  <c r="AM90" i="1"/>
  <c r="AL90" i="1"/>
  <c r="AG90" i="1"/>
  <c r="U90" i="1"/>
  <c r="T90" i="1"/>
  <c r="S90" i="1"/>
  <c r="AM87" i="1"/>
  <c r="AL87" i="1"/>
  <c r="AG87" i="1"/>
  <c r="K87" i="1"/>
  <c r="J87" i="1"/>
  <c r="I87" i="1"/>
  <c r="AM86" i="1"/>
  <c r="AG86" i="1"/>
  <c r="L86" i="1"/>
  <c r="AL86" i="1" s="1"/>
  <c r="K86" i="1"/>
  <c r="J86" i="1"/>
  <c r="H86" i="1"/>
  <c r="I86" i="1" s="1"/>
  <c r="AM85" i="1"/>
  <c r="AL85" i="1"/>
  <c r="AG85" i="1"/>
  <c r="K85" i="1"/>
  <c r="J85" i="1"/>
  <c r="I85" i="1"/>
  <c r="AM84" i="1"/>
  <c r="AL84" i="1"/>
  <c r="AG84" i="1"/>
  <c r="R84" i="1"/>
  <c r="Q84" i="1"/>
  <c r="P84" i="1"/>
  <c r="A84" i="1"/>
  <c r="A85" i="1" s="1"/>
  <c r="A87" i="1" s="1"/>
  <c r="AM83" i="1"/>
  <c r="AL83" i="1"/>
  <c r="AG83" i="1"/>
  <c r="U83" i="1"/>
  <c r="T83" i="1"/>
  <c r="S83" i="1"/>
  <c r="AM80" i="1"/>
  <c r="AL80" i="1"/>
  <c r="AG80" i="1"/>
  <c r="K80" i="1"/>
  <c r="J80" i="1"/>
  <c r="I80" i="1"/>
  <c r="AM79" i="1"/>
  <c r="AG79" i="1"/>
  <c r="L79" i="1"/>
  <c r="AL79" i="1" s="1"/>
  <c r="K79" i="1"/>
  <c r="J79" i="1"/>
  <c r="H79" i="1"/>
  <c r="I79" i="1" s="1"/>
  <c r="AM78" i="1"/>
  <c r="AL78" i="1"/>
  <c r="AG78" i="1"/>
  <c r="K78" i="1"/>
  <c r="J78" i="1"/>
  <c r="I78" i="1"/>
  <c r="AM77" i="1"/>
  <c r="AL77" i="1"/>
  <c r="AG77" i="1"/>
  <c r="R77" i="1"/>
  <c r="Q77" i="1"/>
  <c r="P77" i="1"/>
  <c r="A77" i="1"/>
  <c r="A78" i="1" s="1"/>
  <c r="A79" i="1" s="1"/>
  <c r="AM76" i="1"/>
  <c r="AL76" i="1"/>
  <c r="AG76" i="1"/>
  <c r="U76" i="1"/>
  <c r="T76" i="1"/>
  <c r="S76" i="1"/>
  <c r="AM73" i="1"/>
  <c r="AL73" i="1"/>
  <c r="AG73" i="1"/>
  <c r="K73" i="1"/>
  <c r="J73" i="1"/>
  <c r="I73" i="1"/>
  <c r="AM72" i="1"/>
  <c r="AL72" i="1"/>
  <c r="AG72" i="1"/>
  <c r="K72" i="1"/>
  <c r="J72" i="1"/>
  <c r="I72" i="1"/>
  <c r="AM71" i="1"/>
  <c r="AG71" i="1"/>
  <c r="L71" i="1"/>
  <c r="AL71" i="1" s="1"/>
  <c r="K71" i="1"/>
  <c r="J71" i="1"/>
  <c r="H71" i="1"/>
  <c r="I71" i="1" s="1"/>
  <c r="AM70" i="1"/>
  <c r="AL70" i="1"/>
  <c r="AG70" i="1"/>
  <c r="K70" i="1"/>
  <c r="J70" i="1"/>
  <c r="I70" i="1"/>
  <c r="AM69" i="1"/>
  <c r="AL69" i="1"/>
  <c r="AG69" i="1"/>
  <c r="R69" i="1"/>
  <c r="Q69" i="1"/>
  <c r="P69" i="1"/>
  <c r="A69" i="1"/>
  <c r="A70" i="1" s="1"/>
  <c r="AM68" i="1"/>
  <c r="AL68" i="1"/>
  <c r="AG68" i="1"/>
  <c r="U68" i="1"/>
  <c r="T68" i="1"/>
  <c r="S68" i="1"/>
  <c r="AL67" i="1"/>
  <c r="AL66" i="1"/>
  <c r="AM65" i="1"/>
  <c r="AL65" i="1"/>
  <c r="AG65" i="1"/>
  <c r="K65" i="1"/>
  <c r="J65" i="1"/>
  <c r="I65" i="1"/>
  <c r="AM64" i="1"/>
  <c r="AL64" i="1"/>
  <c r="AG64" i="1"/>
  <c r="K64" i="1"/>
  <c r="J64" i="1"/>
  <c r="I64" i="1"/>
  <c r="AM63" i="1"/>
  <c r="AG63" i="1"/>
  <c r="L63" i="1"/>
  <c r="K63" i="1"/>
  <c r="J63" i="1"/>
  <c r="H63" i="1"/>
  <c r="I63" i="1" s="1"/>
  <c r="AM62" i="1"/>
  <c r="AL62" i="1"/>
  <c r="AG62" i="1"/>
  <c r="K62" i="1"/>
  <c r="J62" i="1"/>
  <c r="I62" i="1"/>
  <c r="AM61" i="1"/>
  <c r="AL61" i="1"/>
  <c r="AG61" i="1"/>
  <c r="R61" i="1"/>
  <c r="Q61" i="1"/>
  <c r="P61" i="1"/>
  <c r="A61" i="1"/>
  <c r="A62" i="1" s="1"/>
  <c r="AM60" i="1"/>
  <c r="AL60" i="1"/>
  <c r="AG60" i="1"/>
  <c r="U60" i="1"/>
  <c r="T60" i="1"/>
  <c r="S60" i="1"/>
  <c r="AL59" i="1"/>
  <c r="AL58" i="1"/>
  <c r="AM57" i="1"/>
  <c r="AL57" i="1"/>
  <c r="AG57" i="1"/>
  <c r="K57" i="1"/>
  <c r="J57" i="1"/>
  <c r="I57" i="1"/>
  <c r="AM56" i="1"/>
  <c r="AL56" i="1"/>
  <c r="AG56" i="1"/>
  <c r="K56" i="1"/>
  <c r="J56" i="1"/>
  <c r="I56" i="1"/>
  <c r="AM55" i="1"/>
  <c r="AG55" i="1"/>
  <c r="L55" i="1"/>
  <c r="AL55" i="1" s="1"/>
  <c r="K55" i="1"/>
  <c r="J55" i="1"/>
  <c r="H55" i="1"/>
  <c r="I55" i="1" s="1"/>
  <c r="AM54" i="1"/>
  <c r="AL54" i="1"/>
  <c r="AG54" i="1"/>
  <c r="K54" i="1"/>
  <c r="J54" i="1"/>
  <c r="I54" i="1"/>
  <c r="AM53" i="1"/>
  <c r="AL53" i="1"/>
  <c r="AG53" i="1"/>
  <c r="R53" i="1"/>
  <c r="Q53" i="1"/>
  <c r="P53" i="1"/>
  <c r="AM52" i="1"/>
  <c r="AL52" i="1"/>
  <c r="AG52" i="1"/>
  <c r="U52" i="1"/>
  <c r="T52" i="1"/>
  <c r="S52" i="1"/>
  <c r="A52" i="1"/>
  <c r="A53" i="1" s="1"/>
  <c r="A54" i="1" s="1"/>
  <c r="AM51" i="1"/>
  <c r="AL51" i="1"/>
  <c r="AG51" i="1"/>
  <c r="U51" i="1"/>
  <c r="T51" i="1"/>
  <c r="S51" i="1"/>
  <c r="AO47" i="1"/>
  <c r="AN47" i="1"/>
  <c r="AM47" i="1"/>
  <c r="AI47" i="1"/>
  <c r="AO46" i="1"/>
  <c r="AO1118" i="1" s="1"/>
  <c r="AN46" i="1"/>
  <c r="AN1118" i="1" s="1"/>
  <c r="AF46" i="1"/>
  <c r="AF1118" i="1" s="1"/>
  <c r="AE46" i="1"/>
  <c r="AE1118" i="1" s="1"/>
  <c r="AD46" i="1"/>
  <c r="AD1118" i="1" s="1"/>
  <c r="AC46" i="1"/>
  <c r="AC1118" i="1" s="1"/>
  <c r="AB46" i="1"/>
  <c r="AB1118" i="1" s="1"/>
  <c r="AA46" i="1"/>
  <c r="AA1118" i="1" s="1"/>
  <c r="Z46" i="1"/>
  <c r="Z1118" i="1" s="1"/>
  <c r="Y46" i="1"/>
  <c r="Y1118" i="1" s="1"/>
  <c r="X46" i="1"/>
  <c r="X1118" i="1" s="1"/>
  <c r="W46" i="1"/>
  <c r="W1118" i="1" s="1"/>
  <c r="V46" i="1"/>
  <c r="V1118" i="1" s="1"/>
  <c r="U46" i="1"/>
  <c r="U1118" i="1" s="1"/>
  <c r="T46" i="1"/>
  <c r="T1118" i="1" s="1"/>
  <c r="S46" i="1"/>
  <c r="S1118" i="1" s="1"/>
  <c r="R46" i="1"/>
  <c r="R1118" i="1" s="1"/>
  <c r="Q46" i="1"/>
  <c r="Q1118" i="1" s="1"/>
  <c r="P46" i="1"/>
  <c r="P1118" i="1" s="1"/>
  <c r="O46" i="1"/>
  <c r="O1118" i="1" s="1"/>
  <c r="N46" i="1"/>
  <c r="N1118" i="1" s="1"/>
  <c r="M46" i="1"/>
  <c r="M1118" i="1" s="1"/>
  <c r="L46" i="1"/>
  <c r="L1118" i="1" s="1"/>
  <c r="B46" i="1"/>
  <c r="AM44" i="1"/>
  <c r="AM46" i="1" s="1"/>
  <c r="AL44" i="1"/>
  <c r="AL46" i="1" s="1"/>
  <c r="AG44" i="1"/>
  <c r="AG46" i="1" s="1"/>
  <c r="K44" i="1"/>
  <c r="K46" i="1" s="1"/>
  <c r="K1118" i="1" s="1"/>
  <c r="K1144" i="1" s="1"/>
  <c r="J44" i="1"/>
  <c r="I44" i="1"/>
  <c r="AO41" i="1"/>
  <c r="AN41" i="1"/>
  <c r="AM41" i="1"/>
  <c r="AI41" i="1"/>
  <c r="AP40" i="1"/>
  <c r="AF40" i="1"/>
  <c r="AF1117" i="1" s="1"/>
  <c r="AE40" i="1"/>
  <c r="AE1117" i="1" s="1"/>
  <c r="AD40" i="1"/>
  <c r="AD1117" i="1" s="1"/>
  <c r="AC40" i="1"/>
  <c r="AC1117" i="1" s="1"/>
  <c r="AB40" i="1"/>
  <c r="AB1117" i="1" s="1"/>
  <c r="W40" i="1"/>
  <c r="W1117" i="1" s="1"/>
  <c r="V40" i="1"/>
  <c r="V1117" i="1" s="1"/>
  <c r="U40" i="1"/>
  <c r="U1117" i="1" s="1"/>
  <c r="T40" i="1"/>
  <c r="T1117" i="1" s="1"/>
  <c r="S40" i="1"/>
  <c r="S1117" i="1" s="1"/>
  <c r="R40" i="1"/>
  <c r="R1117" i="1" s="1"/>
  <c r="Q40" i="1"/>
  <c r="Q1117" i="1" s="1"/>
  <c r="P40" i="1"/>
  <c r="P1117" i="1" s="1"/>
  <c r="O40" i="1"/>
  <c r="O1117" i="1" s="1"/>
  <c r="N40" i="1"/>
  <c r="N1117" i="1" s="1"/>
  <c r="M40" i="1"/>
  <c r="M1117" i="1" s="1"/>
  <c r="L40" i="1"/>
  <c r="L1117" i="1" s="1"/>
  <c r="K40" i="1"/>
  <c r="K1117" i="1" s="1"/>
  <c r="J40" i="1"/>
  <c r="J1117" i="1" s="1"/>
  <c r="I40" i="1"/>
  <c r="I1117" i="1" s="1"/>
  <c r="B40" i="1"/>
  <c r="AM38" i="1"/>
  <c r="AL38" i="1"/>
  <c r="AK38" i="1"/>
  <c r="AG38" i="1"/>
  <c r="Y38" i="1"/>
  <c r="AM37" i="1"/>
  <c r="AL37" i="1"/>
  <c r="Y37" i="1"/>
  <c r="F37" i="1"/>
  <c r="AM36" i="1"/>
  <c r="AL36" i="1"/>
  <c r="AG36" i="1"/>
  <c r="Y36" i="1"/>
  <c r="X36" i="1"/>
  <c r="AK36" i="1" s="1"/>
  <c r="AM35" i="1"/>
  <c r="AL35" i="1"/>
  <c r="AK35" i="1"/>
  <c r="G35" i="1"/>
  <c r="AG35" i="1" s="1"/>
  <c r="AM34" i="1"/>
  <c r="AL34" i="1"/>
  <c r="AK34" i="1"/>
  <c r="AG34" i="1"/>
  <c r="X34" i="1"/>
  <c r="H34" i="1"/>
  <c r="H35" i="1" s="1"/>
  <c r="AL33" i="1"/>
  <c r="AL32" i="1"/>
  <c r="AM31" i="1"/>
  <c r="AL31" i="1"/>
  <c r="AG31" i="1"/>
  <c r="AA31" i="1"/>
  <c r="Z31" i="1"/>
  <c r="AK31" i="1" s="1"/>
  <c r="AM30" i="1"/>
  <c r="AL30" i="1"/>
  <c r="AG30" i="1"/>
  <c r="AA30" i="1"/>
  <c r="Z30" i="1"/>
  <c r="AK30" i="1" s="1"/>
  <c r="AM29" i="1"/>
  <c r="AL29" i="1"/>
  <c r="AK29" i="1"/>
  <c r="AG29" i="1"/>
  <c r="AA29" i="1"/>
  <c r="AM28" i="1"/>
  <c r="AL28" i="1"/>
  <c r="AA28" i="1"/>
  <c r="F28" i="1"/>
  <c r="AG28" i="1" s="1"/>
  <c r="AM27" i="1"/>
  <c r="AL27" i="1"/>
  <c r="AG27" i="1"/>
  <c r="AA27" i="1"/>
  <c r="Z27" i="1"/>
  <c r="AL26" i="1"/>
  <c r="AL25" i="1"/>
  <c r="AM24" i="1"/>
  <c r="AL24" i="1"/>
  <c r="AG24" i="1"/>
  <c r="AA24" i="1"/>
  <c r="Z24" i="1"/>
  <c r="AJ24" i="1" s="1"/>
  <c r="AM23" i="1"/>
  <c r="AL23" i="1"/>
  <c r="AG23" i="1"/>
  <c r="AA23" i="1"/>
  <c r="Z23" i="1"/>
  <c r="AK23" i="1" s="1"/>
  <c r="AM22" i="1"/>
  <c r="AL22" i="1"/>
  <c r="AK22" i="1"/>
  <c r="AG22" i="1"/>
  <c r="AA22" i="1"/>
  <c r="AM21" i="1"/>
  <c r="AL21" i="1"/>
  <c r="AA21" i="1"/>
  <c r="F21" i="1"/>
  <c r="AM20" i="1"/>
  <c r="AL20" i="1"/>
  <c r="AG20" i="1"/>
  <c r="AA20" i="1"/>
  <c r="Z20" i="1"/>
  <c r="AL19" i="1"/>
  <c r="AL18" i="1"/>
  <c r="AM17" i="1"/>
  <c r="AL17" i="1"/>
  <c r="AG17" i="1"/>
  <c r="AA17" i="1"/>
  <c r="Z17" i="1"/>
  <c r="AM16" i="1"/>
  <c r="AL16" i="1"/>
  <c r="AG16" i="1"/>
  <c r="AA16" i="1"/>
  <c r="Z16" i="1"/>
  <c r="AJ16" i="1" s="1"/>
  <c r="AM15" i="1"/>
  <c r="AL15" i="1"/>
  <c r="AK15" i="1"/>
  <c r="AG15" i="1"/>
  <c r="AA15" i="1"/>
  <c r="AM14" i="1"/>
  <c r="AL14" i="1"/>
  <c r="AA14" i="1"/>
  <c r="F14" i="1"/>
  <c r="AG14" i="1" s="1"/>
  <c r="AM13" i="1"/>
  <c r="AL13" i="1"/>
  <c r="AG13" i="1"/>
  <c r="AA13" i="1"/>
  <c r="Z13" i="1"/>
  <c r="AI10" i="1"/>
  <c r="AH10" i="1"/>
  <c r="AO9" i="1"/>
  <c r="AN9" i="1"/>
  <c r="AI9" i="1"/>
  <c r="AI35" i="1" s="1"/>
  <c r="AH9" i="1"/>
  <c r="AH35" i="1" s="1"/>
  <c r="AK8" i="1"/>
  <c r="AJ8" i="1"/>
  <c r="AI8" i="1"/>
  <c r="AH8" i="1"/>
  <c r="AJ7" i="1"/>
  <c r="AI7" i="1"/>
  <c r="AH7" i="1"/>
  <c r="AK596" i="1" l="1"/>
  <c r="AM742" i="1"/>
  <c r="AJ22" i="1"/>
  <c r="A333" i="1"/>
  <c r="A334" i="1" s="1"/>
  <c r="AN746" i="1"/>
  <c r="AN1148" i="1" s="1"/>
  <c r="AN27" i="1"/>
  <c r="AK331" i="1"/>
  <c r="AK334" i="1"/>
  <c r="AK350" i="1"/>
  <c r="AK491" i="1"/>
  <c r="AK98" i="1"/>
  <c r="AK297" i="1"/>
  <c r="AO1105" i="1"/>
  <c r="AO1153" i="1" s="1"/>
  <c r="AK292" i="1"/>
  <c r="AK839" i="1"/>
  <c r="AK149" i="1"/>
  <c r="AK376" i="1"/>
  <c r="AK269" i="1"/>
  <c r="AG917" i="1"/>
  <c r="AK106" i="1"/>
  <c r="AK112" i="1"/>
  <c r="AG828" i="1"/>
  <c r="W1108" i="1"/>
  <c r="AH1108" i="1" s="1"/>
  <c r="AK185" i="1"/>
  <c r="AJ182" i="1"/>
  <c r="AK108" i="1"/>
  <c r="AK452" i="1"/>
  <c r="AK355" i="1"/>
  <c r="AK186" i="1"/>
  <c r="AK211" i="1"/>
  <c r="AI20" i="1"/>
  <c r="AI22" i="1"/>
  <c r="A80" i="1"/>
  <c r="AK194" i="1"/>
  <c r="AK196" i="1"/>
  <c r="AJ200" i="1"/>
  <c r="AH229" i="1"/>
  <c r="AM1094" i="1"/>
  <c r="J1158" i="1"/>
  <c r="O1158" i="1" s="1"/>
  <c r="E45" i="2" s="1"/>
  <c r="G45" i="2" s="1"/>
  <c r="H45" i="2" s="1"/>
  <c r="I45" i="2" s="1"/>
  <c r="AN1112" i="1"/>
  <c r="AN1154" i="1" s="1"/>
  <c r="AH186" i="1"/>
  <c r="AK24" i="1"/>
  <c r="AH185" i="1"/>
  <c r="AK200" i="1"/>
  <c r="AK217" i="1"/>
  <c r="AK227" i="1"/>
  <c r="AH762" i="1"/>
  <c r="AE1101" i="1"/>
  <c r="AE1103" i="1" s="1"/>
  <c r="AE1131" i="1" s="1"/>
  <c r="H1158" i="1" s="1"/>
  <c r="L1158" i="1" s="1"/>
  <c r="E42" i="2" s="1"/>
  <c r="G42" i="2" s="1"/>
  <c r="AO1112" i="1"/>
  <c r="AO1154" i="1" s="1"/>
  <c r="AN29" i="1"/>
  <c r="AK475" i="1"/>
  <c r="AK482" i="1"/>
  <c r="AM569" i="1"/>
  <c r="AK600" i="1"/>
  <c r="AK565" i="1"/>
  <c r="AK591" i="1"/>
  <c r="AK631" i="1"/>
  <c r="AH107" i="1"/>
  <c r="A125" i="1"/>
  <c r="A126" i="1" s="1"/>
  <c r="AM304" i="1"/>
  <c r="AH142" i="1"/>
  <c r="AK371" i="1"/>
  <c r="AK125" i="1"/>
  <c r="AK142" i="1"/>
  <c r="AK325" i="1"/>
  <c r="AK342" i="1"/>
  <c r="AJ350" i="1"/>
  <c r="AK1040" i="1"/>
  <c r="AK394" i="1"/>
  <c r="AK304" i="1"/>
  <c r="AK120" i="1"/>
  <c r="AK116" i="1"/>
  <c r="AK393" i="1"/>
  <c r="AK283" i="1"/>
  <c r="AK219" i="1"/>
  <c r="AK568" i="1"/>
  <c r="AK324" i="1"/>
  <c r="AK51" i="1"/>
  <c r="AK305" i="1"/>
  <c r="AK273" i="1"/>
  <c r="AK279" i="1"/>
  <c r="AK72" i="1"/>
  <c r="AK174" i="1"/>
  <c r="AK281" i="1"/>
  <c r="AK333" i="1"/>
  <c r="AK806" i="1"/>
  <c r="AK78" i="1"/>
  <c r="AK165" i="1"/>
  <c r="AH180" i="1"/>
  <c r="AK252" i="1"/>
  <c r="AK258" i="1"/>
  <c r="AJ260" i="1"/>
  <c r="U396" i="1"/>
  <c r="U1122" i="1" s="1"/>
  <c r="AH538" i="1"/>
  <c r="AK643" i="1"/>
  <c r="AK647" i="1"/>
  <c r="AK688" i="1"/>
  <c r="AK445" i="1"/>
  <c r="AK547" i="1"/>
  <c r="AK181" i="1"/>
  <c r="AK437" i="1"/>
  <c r="AK460" i="1"/>
  <c r="J134" i="1"/>
  <c r="J1119" i="1" s="1"/>
  <c r="AK61" i="1"/>
  <c r="AK63" i="1"/>
  <c r="AK70" i="1"/>
  <c r="AI158" i="1"/>
  <c r="AK167" i="1"/>
  <c r="AK237" i="1"/>
  <c r="AK239" i="1"/>
  <c r="AK260" i="1"/>
  <c r="AH536" i="1"/>
  <c r="AK538" i="1"/>
  <c r="AK551" i="1"/>
  <c r="AK679" i="1"/>
  <c r="AK783" i="1"/>
  <c r="AK968" i="1"/>
  <c r="AH625" i="1"/>
  <c r="AH31" i="1"/>
  <c r="AI31" i="1"/>
  <c r="AK235" i="1"/>
  <c r="AK243" i="1"/>
  <c r="AK438" i="1"/>
  <c r="AK762" i="1"/>
  <c r="AK94" i="1"/>
  <c r="AK406" i="1"/>
  <c r="AJ429" i="1"/>
  <c r="AK121" i="1"/>
  <c r="AK132" i="1"/>
  <c r="AK173" i="1"/>
  <c r="AO1121" i="1"/>
  <c r="AO310" i="1"/>
  <c r="AO1143" i="1" s="1"/>
  <c r="AK408" i="1"/>
  <c r="AK429" i="1"/>
  <c r="AK525" i="1"/>
  <c r="AK721" i="1"/>
  <c r="U832" i="1"/>
  <c r="U1127" i="1" s="1"/>
  <c r="AK901" i="1"/>
  <c r="AK998" i="1"/>
  <c r="AK141" i="1"/>
  <c r="AN1121" i="1"/>
  <c r="AN310" i="1"/>
  <c r="AN1143" i="1" s="1"/>
  <c r="AK653" i="1"/>
  <c r="AK683" i="1"/>
  <c r="AK71" i="1"/>
  <c r="AK73" i="1"/>
  <c r="AK123" i="1"/>
  <c r="AJ158" i="1"/>
  <c r="AI317" i="1"/>
  <c r="AK126" i="1"/>
  <c r="AK816" i="1"/>
  <c r="AK145" i="1"/>
  <c r="AK427" i="1"/>
  <c r="AK517" i="1"/>
  <c r="AH51" i="1"/>
  <c r="AK153" i="1"/>
  <c r="AK284" i="1"/>
  <c r="AH288" i="1"/>
  <c r="AJ295" i="1"/>
  <c r="AJ297" i="1"/>
  <c r="AK317" i="1"/>
  <c r="AK357" i="1"/>
  <c r="AH361" i="1"/>
  <c r="AK378" i="1"/>
  <c r="AH491" i="1"/>
  <c r="AK508" i="1"/>
  <c r="AK640" i="1"/>
  <c r="AK865" i="1"/>
  <c r="AK474" i="1"/>
  <c r="AK791" i="1"/>
  <c r="AM1101" i="1"/>
  <c r="AM1103" i="1" s="1"/>
  <c r="AM1105" i="1" s="1"/>
  <c r="AM1153" i="1" s="1"/>
  <c r="AN20" i="1"/>
  <c r="AK20" i="1"/>
  <c r="AK192" i="1"/>
  <c r="AH196" i="1"/>
  <c r="AK213" i="1"/>
  <c r="AK236" i="1"/>
  <c r="AH290" i="1"/>
  <c r="AH299" i="1"/>
  <c r="AK336" i="1"/>
  <c r="AJ355" i="1"/>
  <c r="AK361" i="1"/>
  <c r="AK363" i="1"/>
  <c r="AK380" i="1"/>
  <c r="AK435" i="1"/>
  <c r="AG482" i="1"/>
  <c r="AM482" i="1"/>
  <c r="AK493" i="1"/>
  <c r="AK632" i="1"/>
  <c r="AH652" i="1"/>
  <c r="AK1027" i="1"/>
  <c r="AK80" i="1"/>
  <c r="AK114" i="1"/>
  <c r="AK180" i="1"/>
  <c r="AK262" i="1"/>
  <c r="AK386" i="1"/>
  <c r="AK412" i="1"/>
  <c r="AK414" i="1"/>
  <c r="AK431" i="1"/>
  <c r="AK499" i="1"/>
  <c r="AK841" i="1"/>
  <c r="AK926" i="1"/>
  <c r="AK69" i="1"/>
  <c r="AK86" i="1"/>
  <c r="AK90" i="1"/>
  <c r="AK101" i="1"/>
  <c r="AH125" i="1"/>
  <c r="AK151" i="1"/>
  <c r="AK189" i="1"/>
  <c r="AK208" i="1"/>
  <c r="AK268" i="1"/>
  <c r="AK335" i="1"/>
  <c r="AK354" i="1"/>
  <c r="AK375" i="1"/>
  <c r="AH420" i="1"/>
  <c r="AK464" i="1"/>
  <c r="AK466" i="1"/>
  <c r="AK503" i="1"/>
  <c r="AH529" i="1"/>
  <c r="AK564" i="1"/>
  <c r="AK597" i="1"/>
  <c r="AK635" i="1"/>
  <c r="AK685" i="1"/>
  <c r="AH713" i="1"/>
  <c r="AK825" i="1"/>
  <c r="AG1092" i="1"/>
  <c r="AK326" i="1"/>
  <c r="AH422" i="1"/>
  <c r="AK555" i="1"/>
  <c r="AK760" i="1"/>
  <c r="AO23" i="1"/>
  <c r="AK57" i="1"/>
  <c r="AK166" i="1"/>
  <c r="AG219" i="1"/>
  <c r="AK291" i="1"/>
  <c r="AK364" i="1"/>
  <c r="AK603" i="1"/>
  <c r="S744" i="1"/>
  <c r="S1126" i="1" s="1"/>
  <c r="T1008" i="1"/>
  <c r="T1129" i="1" s="1"/>
  <c r="AH741" i="1"/>
  <c r="X35" i="1"/>
  <c r="AK79" i="1"/>
  <c r="AH98" i="1"/>
  <c r="AH150" i="1"/>
  <c r="AO223" i="1"/>
  <c r="AO1142" i="1" s="1"/>
  <c r="AK231" i="1"/>
  <c r="AK244" i="1"/>
  <c r="AI246" i="1"/>
  <c r="AK280" i="1"/>
  <c r="AM306" i="1"/>
  <c r="AK319" i="1"/>
  <c r="AH387" i="1"/>
  <c r="AK411" i="1"/>
  <c r="AK428" i="1"/>
  <c r="AK524" i="1"/>
  <c r="AK559" i="1"/>
  <c r="AH561" i="1"/>
  <c r="AK605" i="1"/>
  <c r="AK723" i="1"/>
  <c r="AK855" i="1"/>
  <c r="R1008" i="1"/>
  <c r="R1129" i="1" s="1"/>
  <c r="AK981" i="1"/>
  <c r="AK255" i="1"/>
  <c r="AK287" i="1"/>
  <c r="AK444" i="1"/>
  <c r="AK531" i="1"/>
  <c r="AK546" i="1"/>
  <c r="AH678" i="1"/>
  <c r="AK77" i="1"/>
  <c r="AK122" i="1"/>
  <c r="AK229" i="1"/>
  <c r="AK259" i="1"/>
  <c r="AK356" i="1"/>
  <c r="AJ459" i="1"/>
  <c r="AK588" i="1"/>
  <c r="AK887" i="1"/>
  <c r="AK1039" i="1"/>
  <c r="AK55" i="1"/>
  <c r="AK107" i="1"/>
  <c r="AK144" i="1"/>
  <c r="AK347" i="1"/>
  <c r="AK362" i="1"/>
  <c r="AK379" i="1"/>
  <c r="AK405" i="1"/>
  <c r="AK734" i="1"/>
  <c r="AI457" i="1"/>
  <c r="AK68" i="1"/>
  <c r="AH100" i="1"/>
  <c r="AK113" i="1"/>
  <c r="AK115" i="1"/>
  <c r="AK124" i="1"/>
  <c r="AK150" i="1"/>
  <c r="AK159" i="1"/>
  <c r="AK201" i="1"/>
  <c r="AJ209" i="1"/>
  <c r="AH226" i="1"/>
  <c r="AH244" i="1"/>
  <c r="AK246" i="1"/>
  <c r="AK261" i="1"/>
  <c r="AK265" i="1"/>
  <c r="AK353" i="1"/>
  <c r="AK387" i="1"/>
  <c r="AK415" i="1"/>
  <c r="AK441" i="1"/>
  <c r="AK463" i="1"/>
  <c r="AH467" i="1"/>
  <c r="AK496" i="1"/>
  <c r="AK649" i="1"/>
  <c r="AK706" i="1"/>
  <c r="AK729" i="1"/>
  <c r="AM741" i="1"/>
  <c r="AK824" i="1"/>
  <c r="Q920" i="1"/>
  <c r="Q1128" i="1" s="1"/>
  <c r="AI842" i="1"/>
  <c r="AK253" i="1"/>
  <c r="AH328" i="1"/>
  <c r="AK672" i="1"/>
  <c r="AH717" i="1"/>
  <c r="AO20" i="1"/>
  <c r="AK140" i="1"/>
  <c r="AK212" i="1"/>
  <c r="AK343" i="1"/>
  <c r="AK422" i="1"/>
  <c r="AK457" i="1"/>
  <c r="AK516" i="1"/>
  <c r="AK618" i="1"/>
  <c r="AK732" i="1"/>
  <c r="U1008" i="1"/>
  <c r="U1129" i="1" s="1"/>
  <c r="AK53" i="1"/>
  <c r="AK148" i="1"/>
  <c r="AK195" i="1"/>
  <c r="AH231" i="1"/>
  <c r="AH72" i="1"/>
  <c r="AK87" i="1"/>
  <c r="AK205" i="1"/>
  <c r="AK209" i="1"/>
  <c r="AK226" i="1"/>
  <c r="AJ325" i="1"/>
  <c r="AK372" i="1"/>
  <c r="AK389" i="1"/>
  <c r="AK434" i="1"/>
  <c r="AK467" i="1"/>
  <c r="AI471" i="1"/>
  <c r="AK500" i="1"/>
  <c r="AK502" i="1"/>
  <c r="AK530" i="1"/>
  <c r="AH565" i="1"/>
  <c r="AJ598" i="1"/>
  <c r="AK684" i="1"/>
  <c r="AK695" i="1"/>
  <c r="AK779" i="1"/>
  <c r="R920" i="1"/>
  <c r="R1128" i="1" s="1"/>
  <c r="AK1049" i="1"/>
  <c r="A71" i="1"/>
  <c r="A72" i="1"/>
  <c r="A73" i="1" s="1"/>
  <c r="AH326" i="1"/>
  <c r="AJ326" i="1"/>
  <c r="AH93" i="1"/>
  <c r="AJ93" i="1"/>
  <c r="AI93" i="1"/>
  <c r="AM916" i="1"/>
  <c r="AG916" i="1"/>
  <c r="AH144" i="1"/>
  <c r="AH634" i="1"/>
  <c r="AJ30" i="1"/>
  <c r="AH53" i="1"/>
  <c r="AH80" i="1"/>
  <c r="AH253" i="1"/>
  <c r="AJ415" i="1"/>
  <c r="AH658" i="1"/>
  <c r="AM740" i="1"/>
  <c r="AM1093" i="1"/>
  <c r="AG1093" i="1"/>
  <c r="M129" i="1"/>
  <c r="AO15" i="1"/>
  <c r="AH296" i="1"/>
  <c r="AH363" i="1"/>
  <c r="AH501" i="1"/>
  <c r="AH55" i="1"/>
  <c r="AH108" i="1"/>
  <c r="AH126" i="1"/>
  <c r="AH712" i="1"/>
  <c r="AJ106" i="1"/>
  <c r="AH123" i="1"/>
  <c r="AI384" i="1"/>
  <c r="AH419" i="1"/>
  <c r="AJ448" i="1"/>
  <c r="AM918" i="1"/>
  <c r="AG918" i="1"/>
  <c r="AH1072" i="1"/>
  <c r="AH272" i="1"/>
  <c r="AO24" i="1"/>
  <c r="AH73" i="1"/>
  <c r="AH360" i="1"/>
  <c r="AH466" i="1"/>
  <c r="AJ23" i="1"/>
  <c r="T221" i="1"/>
  <c r="T1120" i="1" s="1"/>
  <c r="AI182" i="1"/>
  <c r="AH258" i="1"/>
  <c r="AH267" i="1"/>
  <c r="AI295" i="1"/>
  <c r="S660" i="1"/>
  <c r="S1125" i="1" s="1"/>
  <c r="AH720" i="1"/>
  <c r="AL406" i="1"/>
  <c r="AL484" i="1" s="1"/>
  <c r="L484" i="1"/>
  <c r="L1123" i="1" s="1"/>
  <c r="AO1122" i="1"/>
  <c r="AO398" i="1"/>
  <c r="AO1144" i="1" s="1"/>
  <c r="AH570" i="1"/>
  <c r="AH306" i="1"/>
  <c r="AH131" i="1"/>
  <c r="AH480" i="1"/>
  <c r="AH895" i="1"/>
  <c r="AH523" i="1"/>
  <c r="AO1098" i="1"/>
  <c r="AO1152" i="1" s="1"/>
  <c r="AO1130" i="1"/>
  <c r="Z28" i="1"/>
  <c r="AI28" i="1" s="1"/>
  <c r="AH57" i="1"/>
  <c r="AH460" i="1"/>
  <c r="AH509" i="1"/>
  <c r="AH533" i="1"/>
  <c r="AO27" i="1"/>
  <c r="AK27" i="1"/>
  <c r="AJ36" i="1"/>
  <c r="AH105" i="1"/>
  <c r="AH132" i="1"/>
  <c r="U221" i="1"/>
  <c r="U1120" i="1" s="1"/>
  <c r="AG218" i="1"/>
  <c r="AH227" i="1"/>
  <c r="AH327" i="1"/>
  <c r="AJ340" i="1"/>
  <c r="AI342" i="1"/>
  <c r="AH342" i="1"/>
  <c r="AI355" i="1"/>
  <c r="AH504" i="1"/>
  <c r="AH526" i="1"/>
  <c r="T660" i="1"/>
  <c r="T1125" i="1" s="1"/>
  <c r="AH611" i="1"/>
  <c r="R744" i="1"/>
  <c r="R1126" i="1" s="1"/>
  <c r="AO834" i="1"/>
  <c r="AO1149" i="1" s="1"/>
  <c r="AO1131" i="1"/>
  <c r="AG37" i="1"/>
  <c r="X37" i="1"/>
  <c r="AO37" i="1" s="1"/>
  <c r="AH91" i="1"/>
  <c r="AN1127" i="1"/>
  <c r="AN834" i="1"/>
  <c r="AN1149" i="1" s="1"/>
  <c r="AN1129" i="1"/>
  <c r="AN1010" i="1"/>
  <c r="AN1151" i="1" s="1"/>
  <c r="AH44" i="1"/>
  <c r="AH46" i="1" s="1"/>
  <c r="AH1118" i="1" s="1"/>
  <c r="A63" i="1"/>
  <c r="A64" i="1"/>
  <c r="A65" i="1" s="1"/>
  <c r="AI142" i="1"/>
  <c r="AH193" i="1"/>
  <c r="AH556" i="1"/>
  <c r="AO22" i="1"/>
  <c r="AO31" i="1"/>
  <c r="AN31" i="1"/>
  <c r="AH174" i="1"/>
  <c r="AJ188" i="1"/>
  <c r="AJ193" i="1"/>
  <c r="AH214" i="1"/>
  <c r="AI364" i="1"/>
  <c r="AH377" i="1"/>
  <c r="AJ441" i="1"/>
  <c r="AH463" i="1"/>
  <c r="P660" i="1"/>
  <c r="P1125" i="1" s="1"/>
  <c r="AH722" i="1"/>
  <c r="K832" i="1"/>
  <c r="K1127" i="1" s="1"/>
  <c r="K744" i="1"/>
  <c r="K1126" i="1" s="1"/>
  <c r="AH859" i="1"/>
  <c r="Z21" i="1"/>
  <c r="AG21" i="1"/>
  <c r="AH383" i="1"/>
  <c r="AH416" i="1"/>
  <c r="AH444" i="1"/>
  <c r="K221" i="1"/>
  <c r="K1120" i="1" s="1"/>
  <c r="AL40" i="1"/>
  <c r="AH112" i="1"/>
  <c r="AJ172" i="1"/>
  <c r="AH201" i="1"/>
  <c r="AH203" i="1"/>
  <c r="AH273" i="1"/>
  <c r="AH319" i="1"/>
  <c r="K484" i="1"/>
  <c r="K1123" i="1" s="1"/>
  <c r="AJ414" i="1"/>
  <c r="AH492" i="1"/>
  <c r="P572" i="1"/>
  <c r="P1124" i="1" s="1"/>
  <c r="AH543" i="1"/>
  <c r="AN1125" i="1"/>
  <c r="AN662" i="1"/>
  <c r="AN1147" i="1" s="1"/>
  <c r="AO30" i="1"/>
  <c r="AJ31" i="1"/>
  <c r="AK84" i="1"/>
  <c r="AK93" i="1"/>
  <c r="AK105" i="1"/>
  <c r="AK117" i="1"/>
  <c r="AK164" i="1"/>
  <c r="AK171" i="1"/>
  <c r="AK193" i="1"/>
  <c r="AK210" i="1"/>
  <c r="AN223" i="1"/>
  <c r="AN1142" i="1" s="1"/>
  <c r="AK232" i="1"/>
  <c r="AK248" i="1"/>
  <c r="AJ275" i="1"/>
  <c r="AH279" i="1"/>
  <c r="AK282" i="1"/>
  <c r="AK296" i="1"/>
  <c r="AK299" i="1"/>
  <c r="AK349" i="1"/>
  <c r="AK368" i="1"/>
  <c r="AK384" i="1"/>
  <c r="AH412" i="1"/>
  <c r="AK436" i="1"/>
  <c r="T572" i="1"/>
  <c r="T1124" i="1" s="1"/>
  <c r="AK507" i="1"/>
  <c r="AK519" i="1"/>
  <c r="AH580" i="1"/>
  <c r="AK796" i="1"/>
  <c r="AL1112" i="1"/>
  <c r="AL1154" i="1" s="1"/>
  <c r="D1153" i="1"/>
  <c r="AK60" i="1"/>
  <c r="AK65" i="1"/>
  <c r="K134" i="1"/>
  <c r="K1119" i="1" s="1"/>
  <c r="AK157" i="1"/>
  <c r="AK203" i="1"/>
  <c r="AK272" i="1"/>
  <c r="AK323" i="1"/>
  <c r="AK328" i="1"/>
  <c r="AH353" i="1"/>
  <c r="AK370" i="1"/>
  <c r="AG394" i="1"/>
  <c r="AK403" i="1"/>
  <c r="AK419" i="1"/>
  <c r="AK443" i="1"/>
  <c r="AK495" i="1"/>
  <c r="AK523" i="1"/>
  <c r="AK545" i="1"/>
  <c r="AH564" i="1"/>
  <c r="AK620" i="1"/>
  <c r="AK624" i="1"/>
  <c r="AH686" i="1"/>
  <c r="AK848" i="1"/>
  <c r="AO29" i="1"/>
  <c r="AN48" i="1"/>
  <c r="AN1140" i="1" s="1"/>
  <c r="AK52" i="1"/>
  <c r="AK62" i="1"/>
  <c r="AK76" i="1"/>
  <c r="AK152" i="1"/>
  <c r="AK214" i="1"/>
  <c r="AK218" i="1"/>
  <c r="AK238" i="1"/>
  <c r="AI265" i="1"/>
  <c r="AK267" i="1"/>
  <c r="AK288" i="1"/>
  <c r="AK298" i="1"/>
  <c r="AK332" i="1"/>
  <c r="AK388" i="1"/>
  <c r="AK481" i="1"/>
  <c r="AK533" i="1"/>
  <c r="AK537" i="1"/>
  <c r="AK540" i="1"/>
  <c r="AK675" i="1"/>
  <c r="AK722" i="1"/>
  <c r="AK916" i="1"/>
  <c r="Z14" i="1"/>
  <c r="AI14" i="1" s="1"/>
  <c r="AN15" i="1"/>
  <c r="AK83" i="1"/>
  <c r="AK92" i="1"/>
  <c r="AK97" i="1"/>
  <c r="AH106" i="1"/>
  <c r="AK161" i="1"/>
  <c r="AK168" i="1"/>
  <c r="AK175" i="1"/>
  <c r="AI209" i="1"/>
  <c r="AG308" i="1"/>
  <c r="AG1121" i="1" s="1"/>
  <c r="AH235" i="1"/>
  <c r="AJ240" i="1"/>
  <c r="AK247" i="1"/>
  <c r="AH283" i="1"/>
  <c r="AK327" i="1"/>
  <c r="AK348" i="1"/>
  <c r="AK367" i="1"/>
  <c r="AK421" i="1"/>
  <c r="AK468" i="1"/>
  <c r="AK477" i="1"/>
  <c r="AK554" i="1"/>
  <c r="AJ564" i="1"/>
  <c r="AG570" i="1"/>
  <c r="AK581" i="1"/>
  <c r="AK606" i="1"/>
  <c r="AK628" i="1"/>
  <c r="AH643" i="1"/>
  <c r="AI29" i="1"/>
  <c r="AN30" i="1"/>
  <c r="AK54" i="1"/>
  <c r="AJ64" i="1"/>
  <c r="AK85" i="1"/>
  <c r="AK100" i="1"/>
  <c r="AK109" i="1"/>
  <c r="AK156" i="1"/>
  <c r="AK197" i="1"/>
  <c r="AK202" i="1"/>
  <c r="AK240" i="1"/>
  <c r="AK251" i="1"/>
  <c r="AK300" i="1"/>
  <c r="AK341" i="1"/>
  <c r="AH385" i="1"/>
  <c r="AK413" i="1"/>
  <c r="AK416" i="1"/>
  <c r="AK442" i="1"/>
  <c r="AK451" i="1"/>
  <c r="AK465" i="1"/>
  <c r="AK472" i="1"/>
  <c r="AK511" i="1"/>
  <c r="AK532" i="1"/>
  <c r="AK539" i="1"/>
  <c r="AK544" i="1"/>
  <c r="AK556" i="1"/>
  <c r="AK583" i="1"/>
  <c r="AK592" i="1"/>
  <c r="AJ599" i="1"/>
  <c r="AK619" i="1"/>
  <c r="AO746" i="1"/>
  <c r="AO1148" i="1" s="1"/>
  <c r="AK893" i="1"/>
  <c r="AO1010" i="1"/>
  <c r="AO1151" i="1" s="1"/>
  <c r="AF1101" i="1"/>
  <c r="AK64" i="1"/>
  <c r="AK99" i="1"/>
  <c r="AK104" i="1"/>
  <c r="AK139" i="1"/>
  <c r="AH156" i="1"/>
  <c r="AK179" i="1"/>
  <c r="AK204" i="1"/>
  <c r="AK276" i="1"/>
  <c r="AK369" i="1"/>
  <c r="AK385" i="1"/>
  <c r="AK423" i="1"/>
  <c r="AK515" i="1"/>
  <c r="AK587" i="1"/>
  <c r="AK599" i="1"/>
  <c r="AK691" i="1"/>
  <c r="AK700" i="1"/>
  <c r="AK759" i="1"/>
  <c r="AK821" i="1"/>
  <c r="AK858" i="1"/>
  <c r="AG1101" i="1"/>
  <c r="AG1103" i="1" s="1"/>
  <c r="AH143" i="1"/>
  <c r="AJ143" i="1"/>
  <c r="I221" i="1"/>
  <c r="I1120" i="1" s="1"/>
  <c r="AI143" i="1"/>
  <c r="AH324" i="1"/>
  <c r="AJ324" i="1"/>
  <c r="AI324" i="1"/>
  <c r="AH495" i="1"/>
  <c r="AJ495" i="1"/>
  <c r="AI495" i="1"/>
  <c r="P1008" i="1"/>
  <c r="P1129" i="1" s="1"/>
  <c r="AI928" i="1"/>
  <c r="AH928" i="1"/>
  <c r="AJ928" i="1"/>
  <c r="A101" i="1"/>
  <c r="A100" i="1"/>
  <c r="AJ212" i="1"/>
  <c r="AI212" i="1"/>
  <c r="AH212" i="1"/>
  <c r="AI269" i="1"/>
  <c r="AN1128" i="1"/>
  <c r="AN922" i="1"/>
  <c r="AN1150" i="1" s="1"/>
  <c r="AM1118" i="1"/>
  <c r="AM48" i="1"/>
  <c r="AM1140" i="1" s="1"/>
  <c r="AJ161" i="1"/>
  <c r="AH211" i="1"/>
  <c r="AJ211" i="1"/>
  <c r="AI211" i="1"/>
  <c r="AI229" i="1"/>
  <c r="AJ254" i="1"/>
  <c r="AI254" i="1"/>
  <c r="AH254" i="1"/>
  <c r="AJ265" i="1"/>
  <c r="AI327" i="1"/>
  <c r="AJ362" i="1"/>
  <c r="AI362" i="1"/>
  <c r="AH362" i="1"/>
  <c r="AJ370" i="1"/>
  <c r="AI370" i="1"/>
  <c r="AH370" i="1"/>
  <c r="AJ372" i="1"/>
  <c r="AJ411" i="1"/>
  <c r="AH437" i="1"/>
  <c r="AJ437" i="1"/>
  <c r="AI437" i="1"/>
  <c r="AJ449" i="1"/>
  <c r="AJ494" i="1"/>
  <c r="AI494" i="1"/>
  <c r="AH494" i="1"/>
  <c r="AI525" i="1"/>
  <c r="AJ636" i="1"/>
  <c r="AJ724" i="1"/>
  <c r="AI840" i="1"/>
  <c r="AJ282" i="1"/>
  <c r="AI282" i="1"/>
  <c r="AH282" i="1"/>
  <c r="AI17" i="1"/>
  <c r="AH17" i="1"/>
  <c r="AO17" i="1"/>
  <c r="AN17" i="1"/>
  <c r="L308" i="1"/>
  <c r="L1121" i="1" s="1"/>
  <c r="AH239" i="1"/>
  <c r="AJ239" i="1"/>
  <c r="AI239" i="1"/>
  <c r="AL318" i="1"/>
  <c r="L396" i="1"/>
  <c r="L1122" i="1" s="1"/>
  <c r="AL1118" i="1"/>
  <c r="AL48" i="1"/>
  <c r="AL1140" i="1" s="1"/>
  <c r="U134" i="1"/>
  <c r="U1119" i="1" s="1"/>
  <c r="AJ52" i="1"/>
  <c r="AI52" i="1"/>
  <c r="AI55" i="1"/>
  <c r="AK143" i="1"/>
  <c r="J221" i="1"/>
  <c r="J1120" i="1" s="1"/>
  <c r="AI152" i="1"/>
  <c r="AJ152" i="1"/>
  <c r="AH152" i="1"/>
  <c r="AI166" i="1"/>
  <c r="AI328" i="1"/>
  <c r="AI561" i="1"/>
  <c r="AJ14" i="1"/>
  <c r="AI51" i="1"/>
  <c r="AJ178" i="1"/>
  <c r="AJ214" i="1"/>
  <c r="AI244" i="1"/>
  <c r="AJ291" i="1"/>
  <c r="AJ323" i="1"/>
  <c r="AI323" i="1"/>
  <c r="AH323" i="1"/>
  <c r="AI326" i="1"/>
  <c r="AI341" i="1"/>
  <c r="AI348" i="1"/>
  <c r="AI613" i="1"/>
  <c r="AJ613" i="1"/>
  <c r="AH613" i="1"/>
  <c r="AI679" i="1"/>
  <c r="AK230" i="1"/>
  <c r="J308" i="1"/>
  <c r="J1121" i="1" s="1"/>
  <c r="AJ343" i="1"/>
  <c r="AI343" i="1"/>
  <c r="AH343" i="1"/>
  <c r="AJ101" i="1"/>
  <c r="AI101" i="1"/>
  <c r="AH101" i="1"/>
  <c r="AI347" i="1"/>
  <c r="AH347" i="1"/>
  <c r="AJ347" i="1"/>
  <c r="AJ115" i="1"/>
  <c r="AI115" i="1"/>
  <c r="AH115" i="1"/>
  <c r="AH262" i="1"/>
  <c r="AJ262" i="1"/>
  <c r="AI262" i="1"/>
  <c r="AI383" i="1"/>
  <c r="AA40" i="1"/>
  <c r="AA1117" i="1" s="1"/>
  <c r="AA1133" i="1" s="1"/>
  <c r="A108" i="1"/>
  <c r="A109" i="1" s="1"/>
  <c r="A107" i="1"/>
  <c r="AK160" i="1"/>
  <c r="AH160" i="1"/>
  <c r="AI168" i="1"/>
  <c r="AJ168" i="1"/>
  <c r="AH168" i="1"/>
  <c r="AJ237" i="1"/>
  <c r="AK320" i="1"/>
  <c r="AH320" i="1"/>
  <c r="AJ335" i="1"/>
  <c r="AJ368" i="1"/>
  <c r="AJ430" i="1"/>
  <c r="AI430" i="1"/>
  <c r="AH430" i="1"/>
  <c r="AJ435" i="1"/>
  <c r="AH885" i="1"/>
  <c r="AI885" i="1"/>
  <c r="AK289" i="1"/>
  <c r="AH289" i="1"/>
  <c r="AI314" i="1"/>
  <c r="AJ333" i="1"/>
  <c r="AI333" i="1"/>
  <c r="AH333" i="1"/>
  <c r="AJ334" i="1"/>
  <c r="AI434" i="1"/>
  <c r="AI511" i="1"/>
  <c r="AH511" i="1"/>
  <c r="AJ511" i="1"/>
  <c r="AI519" i="1"/>
  <c r="AH519" i="1"/>
  <c r="AJ519" i="1"/>
  <c r="AH332" i="1"/>
  <c r="AJ332" i="1"/>
  <c r="AI332" i="1"/>
  <c r="AJ195" i="1"/>
  <c r="AI195" i="1"/>
  <c r="AH195" i="1"/>
  <c r="K308" i="1"/>
  <c r="K1121" i="1" s="1"/>
  <c r="I308" i="1"/>
  <c r="I1121" i="1" s="1"/>
  <c r="AJ694" i="1"/>
  <c r="AI694" i="1"/>
  <c r="AH694" i="1"/>
  <c r="AI1005" i="1"/>
  <c r="AI1004" i="1"/>
  <c r="AI1094" i="1"/>
  <c r="AI1057" i="1"/>
  <c r="AI1028" i="1"/>
  <c r="AI1006" i="1"/>
  <c r="AI984" i="1"/>
  <c r="AI1023" i="1"/>
  <c r="AI1054" i="1"/>
  <c r="AI1048" i="1"/>
  <c r="AI1043" i="1"/>
  <c r="AI1036" i="1"/>
  <c r="AI1001" i="1"/>
  <c r="AI1000" i="1"/>
  <c r="AI992" i="1"/>
  <c r="AI979" i="1"/>
  <c r="AI976" i="1"/>
  <c r="AI926" i="1"/>
  <c r="AI1092" i="1"/>
  <c r="AI1067" i="1"/>
  <c r="AI1027" i="1"/>
  <c r="AI974" i="1"/>
  <c r="AI958" i="1"/>
  <c r="AI943" i="1"/>
  <c r="AI829" i="1"/>
  <c r="AI1068" i="1"/>
  <c r="AI1033" i="1"/>
  <c r="AI931" i="1"/>
  <c r="AI881" i="1"/>
  <c r="AI1032" i="1"/>
  <c r="AI939" i="1"/>
  <c r="AI886" i="1"/>
  <c r="AI828" i="1"/>
  <c r="AI1093" i="1"/>
  <c r="AI1079" i="1"/>
  <c r="AI1017" i="1"/>
  <c r="AI1016" i="1"/>
  <c r="AI888" i="1"/>
  <c r="AI990" i="1"/>
  <c r="AI909" i="1"/>
  <c r="AI893" i="1"/>
  <c r="AI863" i="1"/>
  <c r="AI816" i="1"/>
  <c r="AI806" i="1"/>
  <c r="AI764" i="1"/>
  <c r="AI1085" i="1"/>
  <c r="AI1060" i="1"/>
  <c r="AI1040" i="1"/>
  <c r="AI969" i="1"/>
  <c r="AI967" i="1"/>
  <c r="AI903" i="1"/>
  <c r="AI844" i="1"/>
  <c r="AI1086" i="1"/>
  <c r="AI1084" i="1"/>
  <c r="AI1062" i="1"/>
  <c r="AI1078" i="1"/>
  <c r="AI917" i="1"/>
  <c r="AI852" i="1"/>
  <c r="AI751" i="1"/>
  <c r="AI1089" i="1"/>
  <c r="AI1072" i="1"/>
  <c r="AI997" i="1"/>
  <c r="AI980" i="1"/>
  <c r="AI937" i="1"/>
  <c r="AI935" i="1"/>
  <c r="AI789" i="1"/>
  <c r="AI768" i="1"/>
  <c r="AI929" i="1"/>
  <c r="AI884" i="1"/>
  <c r="AI734" i="1"/>
  <c r="AI715" i="1"/>
  <c r="AI683" i="1"/>
  <c r="AI867" i="1"/>
  <c r="AI729" i="1"/>
  <c r="AI647" i="1"/>
  <c r="AI965" i="1"/>
  <c r="AI910" i="1"/>
  <c r="AI808" i="1"/>
  <c r="AI724" i="1"/>
  <c r="AI657" i="1"/>
  <c r="AI1071" i="1"/>
  <c r="AI1064" i="1"/>
  <c r="AI918" i="1"/>
  <c r="AI912" i="1"/>
  <c r="AI628" i="1"/>
  <c r="AI865" i="1"/>
  <c r="AI848" i="1"/>
  <c r="AI732" i="1"/>
  <c r="AI730" i="1"/>
  <c r="AI603" i="1"/>
  <c r="AI583" i="1"/>
  <c r="AI540" i="1"/>
  <c r="AI508" i="1"/>
  <c r="AI452" i="1"/>
  <c r="AI393" i="1"/>
  <c r="AI947" i="1"/>
  <c r="AI872" i="1"/>
  <c r="AI850" i="1"/>
  <c r="AI671" i="1"/>
  <c r="AI669" i="1"/>
  <c r="AI656" i="1"/>
  <c r="AI481" i="1"/>
  <c r="AI753" i="1"/>
  <c r="AI652" i="1"/>
  <c r="AI641" i="1"/>
  <c r="AI626" i="1"/>
  <c r="AI480" i="1"/>
  <c r="AI392" i="1"/>
  <c r="AI895" i="1"/>
  <c r="AI777" i="1"/>
  <c r="AI874" i="1"/>
  <c r="AI804" i="1"/>
  <c r="AI793" i="1"/>
  <c r="AI523" i="1"/>
  <c r="AI896" i="1"/>
  <c r="AI830" i="1"/>
  <c r="AI691" i="1"/>
  <c r="AI496" i="1"/>
  <c r="AI394" i="1"/>
  <c r="AI292" i="1"/>
  <c r="AI944" i="1"/>
  <c r="AI927" i="1"/>
  <c r="AI619" i="1"/>
  <c r="AI591" i="1"/>
  <c r="AI474" i="1"/>
  <c r="AI217" i="1"/>
  <c r="AI562" i="1"/>
  <c r="AI1020" i="1"/>
  <c r="AI952" i="1"/>
  <c r="AI945" i="1"/>
  <c r="AI891" i="1"/>
  <c r="AI741" i="1"/>
  <c r="AI712" i="1"/>
  <c r="AI672" i="1"/>
  <c r="AI504" i="1"/>
  <c r="AI420" i="1"/>
  <c r="AI336" i="1"/>
  <c r="AI916" i="1"/>
  <c r="AI877" i="1"/>
  <c r="AI698" i="1"/>
  <c r="AI658" i="1"/>
  <c r="AI650" i="1"/>
  <c r="AI538" i="1"/>
  <c r="AI132" i="1"/>
  <c r="AI636" i="1"/>
  <c r="AI568" i="1"/>
  <c r="AI455" i="1"/>
  <c r="AI429" i="1"/>
  <c r="AI372" i="1"/>
  <c r="AI350" i="1"/>
  <c r="AI340" i="1"/>
  <c r="AI304" i="1"/>
  <c r="AI77" i="1"/>
  <c r="AI69" i="1"/>
  <c r="AI961" i="1"/>
  <c r="AI104" i="1"/>
  <c r="AI201" i="1"/>
  <c r="AI86" i="1"/>
  <c r="AI611" i="1"/>
  <c r="AI565" i="1"/>
  <c r="AI460" i="1"/>
  <c r="AI422" i="1"/>
  <c r="AI880" i="1"/>
  <c r="AI825" i="1"/>
  <c r="AI684" i="1"/>
  <c r="AI639" i="1"/>
  <c r="AI548" i="1"/>
  <c r="AI300" i="1"/>
  <c r="AI213" i="1"/>
  <c r="AI205" i="1"/>
  <c r="AI192" i="1"/>
  <c r="AI120" i="1"/>
  <c r="AI85" i="1"/>
  <c r="AI180" i="1"/>
  <c r="AI1042" i="1"/>
  <c r="AI687" i="1"/>
  <c r="AI720" i="1"/>
  <c r="AI499" i="1"/>
  <c r="AI194" i="1"/>
  <c r="AI705" i="1"/>
  <c r="AI570" i="1"/>
  <c r="AI360" i="1"/>
  <c r="AI273" i="1"/>
  <c r="AI123" i="1"/>
  <c r="AI463" i="1"/>
  <c r="AI667" i="1"/>
  <c r="AI666" i="1"/>
  <c r="AI476" i="1"/>
  <c r="AI248" i="1"/>
  <c r="AI219" i="1"/>
  <c r="AI218" i="1"/>
  <c r="AI61" i="1"/>
  <c r="AI742" i="1"/>
  <c r="AI733" i="1"/>
  <c r="AI569" i="1"/>
  <c r="AI361" i="1"/>
  <c r="AI819" i="1"/>
  <c r="AI812" i="1"/>
  <c r="AI560" i="1"/>
  <c r="AI416" i="1"/>
  <c r="AI856" i="1"/>
  <c r="AI769" i="1"/>
  <c r="AI587" i="1"/>
  <c r="AI424" i="1"/>
  <c r="AI405" i="1"/>
  <c r="AI363" i="1"/>
  <c r="AI305" i="1"/>
  <c r="AI267" i="1"/>
  <c r="AI227" i="1"/>
  <c r="AI196" i="1"/>
  <c r="AI112" i="1"/>
  <c r="AI131" i="1"/>
  <c r="AI579" i="1"/>
  <c r="AI482" i="1"/>
  <c r="AI116" i="1"/>
  <c r="AI65" i="1"/>
  <c r="AI517" i="1"/>
  <c r="AI512" i="1"/>
  <c r="AI509" i="1"/>
  <c r="AI298" i="1"/>
  <c r="AI466" i="1"/>
  <c r="AI319" i="1"/>
  <c r="AI288" i="1"/>
  <c r="AI253" i="1"/>
  <c r="AI94" i="1"/>
  <c r="AI713" i="1"/>
  <c r="AI515" i="1"/>
  <c r="AI858" i="1"/>
  <c r="AI771" i="1"/>
  <c r="AI740" i="1"/>
  <c r="AI709" i="1"/>
  <c r="AI556" i="1"/>
  <c r="AI536" i="1"/>
  <c r="AI533" i="1"/>
  <c r="AI518" i="1"/>
  <c r="AI492" i="1"/>
  <c r="AI380" i="1"/>
  <c r="AI306" i="1"/>
  <c r="AI231" i="1"/>
  <c r="AI57" i="1"/>
  <c r="AI799" i="1"/>
  <c r="AI717" i="1"/>
  <c r="AI633" i="1"/>
  <c r="AI532" i="1"/>
  <c r="AI346" i="1"/>
  <c r="AI320" i="1"/>
  <c r="AI274" i="1"/>
  <c r="AI187" i="1"/>
  <c r="AI167" i="1"/>
  <c r="AI108" i="1"/>
  <c r="AI1055" i="1"/>
  <c r="AI581" i="1"/>
  <c r="AI87" i="1"/>
  <c r="AI722" i="1"/>
  <c r="AI186" i="1"/>
  <c r="AI100" i="1"/>
  <c r="AI210" i="1"/>
  <c r="AI590" i="1"/>
  <c r="AJ590" i="1"/>
  <c r="AH590" i="1"/>
  <c r="AJ651" i="1"/>
  <c r="AI651" i="1"/>
  <c r="AH651" i="1"/>
  <c r="AJ1094" i="1"/>
  <c r="AJ1028" i="1"/>
  <c r="AJ1004" i="1"/>
  <c r="AJ1006" i="1"/>
  <c r="AJ1005" i="1"/>
  <c r="AJ1079" i="1"/>
  <c r="AJ1062" i="1"/>
  <c r="AJ918" i="1"/>
  <c r="AJ1023" i="1"/>
  <c r="AJ974" i="1"/>
  <c r="AJ939" i="1"/>
  <c r="AJ1001" i="1"/>
  <c r="AJ1092" i="1"/>
  <c r="AJ1067" i="1"/>
  <c r="AJ958" i="1"/>
  <c r="AJ943" i="1"/>
  <c r="AJ860" i="1"/>
  <c r="AJ829" i="1"/>
  <c r="AJ822" i="1"/>
  <c r="AJ807" i="1"/>
  <c r="AJ1033" i="1"/>
  <c r="AJ886" i="1"/>
  <c r="AJ828" i="1"/>
  <c r="AJ1072" i="1"/>
  <c r="AJ1071" i="1"/>
  <c r="AJ1031" i="1"/>
  <c r="AJ947" i="1"/>
  <c r="AJ929" i="1"/>
  <c r="AJ917" i="1"/>
  <c r="AJ916" i="1"/>
  <c r="AJ1085" i="1"/>
  <c r="AJ1060" i="1"/>
  <c r="AJ1057" i="1"/>
  <c r="AJ969" i="1"/>
  <c r="AJ967" i="1"/>
  <c r="AJ903" i="1"/>
  <c r="AJ1086" i="1"/>
  <c r="AJ1084" i="1"/>
  <c r="AJ879" i="1"/>
  <c r="AJ1078" i="1"/>
  <c r="AJ1048" i="1"/>
  <c r="AJ852" i="1"/>
  <c r="AJ751" i="1"/>
  <c r="AJ1042" i="1"/>
  <c r="AJ992" i="1"/>
  <c r="AJ952" i="1"/>
  <c r="AJ734" i="1"/>
  <c r="AJ1055" i="1"/>
  <c r="AJ1043" i="1"/>
  <c r="AJ981" i="1"/>
  <c r="AJ945" i="1"/>
  <c r="AJ944" i="1"/>
  <c r="AJ812" i="1"/>
  <c r="AJ793" i="1"/>
  <c r="AJ867" i="1"/>
  <c r="AJ857" i="1"/>
  <c r="AJ768" i="1"/>
  <c r="AJ729" i="1"/>
  <c r="AJ647" i="1"/>
  <c r="AJ632" i="1"/>
  <c r="AJ607" i="1"/>
  <c r="AJ555" i="1"/>
  <c r="AJ547" i="1"/>
  <c r="AJ1026" i="1"/>
  <c r="AJ1000" i="1"/>
  <c r="AJ937" i="1"/>
  <c r="AJ856" i="1"/>
  <c r="AJ830" i="1"/>
  <c r="AJ740" i="1"/>
  <c r="AJ669" i="1"/>
  <c r="AJ656" i="1"/>
  <c r="AJ641" i="1"/>
  <c r="AJ626" i="1"/>
  <c r="AJ482" i="1"/>
  <c r="AJ966" i="1"/>
  <c r="AJ895" i="1"/>
  <c r="AJ741" i="1"/>
  <c r="AJ658" i="1"/>
  <c r="AJ1089" i="1"/>
  <c r="AJ989" i="1"/>
  <c r="AJ913" i="1"/>
  <c r="AJ872" i="1"/>
  <c r="AJ820" i="1"/>
  <c r="AJ816" i="1"/>
  <c r="AJ742" i="1"/>
  <c r="AJ722" i="1"/>
  <c r="AJ570" i="1"/>
  <c r="AJ540" i="1"/>
  <c r="AJ979" i="1"/>
  <c r="AJ935" i="1"/>
  <c r="AJ912" i="1"/>
  <c r="AJ800" i="1"/>
  <c r="AJ671" i="1"/>
  <c r="AJ481" i="1"/>
  <c r="AJ999" i="1"/>
  <c r="AJ893" i="1"/>
  <c r="AJ753" i="1"/>
  <c r="AJ652" i="1"/>
  <c r="AJ480" i="1"/>
  <c r="AJ392" i="1"/>
  <c r="AJ304" i="1"/>
  <c r="AJ1064" i="1"/>
  <c r="AJ894" i="1"/>
  <c r="AJ884" i="1"/>
  <c r="AJ777" i="1"/>
  <c r="AJ733" i="1"/>
  <c r="AJ698" i="1"/>
  <c r="AJ556" i="1"/>
  <c r="AJ1016" i="1"/>
  <c r="AJ965" i="1"/>
  <c r="AJ858" i="1"/>
  <c r="AJ691" i="1"/>
  <c r="AJ619" i="1"/>
  <c r="AJ591" i="1"/>
  <c r="AJ568" i="1"/>
  <c r="AJ416" i="1"/>
  <c r="AJ1093" i="1"/>
  <c r="AJ926" i="1"/>
  <c r="AJ888" i="1"/>
  <c r="AJ863" i="1"/>
  <c r="AJ764" i="1"/>
  <c r="AJ763" i="1"/>
  <c r="AJ474" i="1"/>
  <c r="AJ357" i="1"/>
  <c r="AJ247" i="1"/>
  <c r="AJ217" i="1"/>
  <c r="AJ15" i="1"/>
  <c r="AJ13" i="1"/>
  <c r="AJ984" i="1"/>
  <c r="AJ562" i="1"/>
  <c r="AJ932" i="1"/>
  <c r="AJ848" i="1"/>
  <c r="AJ770" i="1"/>
  <c r="AJ712" i="1"/>
  <c r="AJ504" i="1"/>
  <c r="AJ420" i="1"/>
  <c r="AJ336" i="1"/>
  <c r="AJ771" i="1"/>
  <c r="AJ709" i="1"/>
  <c r="AJ569" i="1"/>
  <c r="AJ523" i="1"/>
  <c r="AJ512" i="1"/>
  <c r="AJ471" i="1"/>
  <c r="AJ909" i="1"/>
  <c r="AJ804" i="1"/>
  <c r="AJ581" i="1"/>
  <c r="AJ205" i="1"/>
  <c r="AJ166" i="1"/>
  <c r="AJ150" i="1"/>
  <c r="AJ142" i="1"/>
  <c r="AJ123" i="1"/>
  <c r="AJ85" i="1"/>
  <c r="AJ65" i="1"/>
  <c r="AJ34" i="1"/>
  <c r="AJ900" i="1"/>
  <c r="AJ880" i="1"/>
  <c r="AJ841" i="1"/>
  <c r="AJ714" i="1"/>
  <c r="AJ684" i="1"/>
  <c r="AJ628" i="1"/>
  <c r="AJ583" i="1"/>
  <c r="AJ548" i="1"/>
  <c r="AJ394" i="1"/>
  <c r="AJ213" i="1"/>
  <c r="AJ192" i="1"/>
  <c r="AJ120" i="1"/>
  <c r="AJ1036" i="1"/>
  <c r="AJ705" i="1"/>
  <c r="AJ288" i="1"/>
  <c r="AJ100" i="1"/>
  <c r="AJ94" i="1"/>
  <c r="AJ526" i="1"/>
  <c r="AJ244" i="1"/>
  <c r="AJ159" i="1"/>
  <c r="AJ51" i="1"/>
  <c r="AJ840" i="1"/>
  <c r="AJ434" i="1"/>
  <c r="AJ715" i="1"/>
  <c r="AJ683" i="1"/>
  <c r="AJ666" i="1"/>
  <c r="AJ648" i="1"/>
  <c r="AJ584" i="1"/>
  <c r="AJ476" i="1"/>
  <c r="AJ452" i="1"/>
  <c r="AJ292" i="1"/>
  <c r="AJ248" i="1"/>
  <c r="AJ219" i="1"/>
  <c r="AJ218" i="1"/>
  <c r="AJ61" i="1"/>
  <c r="AJ37" i="1"/>
  <c r="AJ28" i="1"/>
  <c r="AJ27" i="1"/>
  <c r="AJ386" i="1"/>
  <c r="AJ603" i="1"/>
  <c r="AJ380" i="1"/>
  <c r="AJ342" i="1"/>
  <c r="AJ306" i="1"/>
  <c r="AJ38" i="1"/>
  <c r="AJ560" i="1"/>
  <c r="AJ467" i="1"/>
  <c r="AJ35" i="1"/>
  <c r="AJ20" i="1"/>
  <c r="AJ55" i="1"/>
  <c r="AJ522" i="1"/>
  <c r="AJ456" i="1"/>
  <c r="AJ587" i="1"/>
  <c r="AJ424" i="1"/>
  <c r="AJ405" i="1"/>
  <c r="AJ363" i="1"/>
  <c r="AJ305" i="1"/>
  <c r="AJ267" i="1"/>
  <c r="AJ227" i="1"/>
  <c r="AJ196" i="1"/>
  <c r="AJ112" i="1"/>
  <c r="AJ104" i="1"/>
  <c r="AJ29" i="1"/>
  <c r="AJ790" i="1"/>
  <c r="AJ650" i="1"/>
  <c r="AJ604" i="1"/>
  <c r="AJ536" i="1"/>
  <c r="AJ231" i="1"/>
  <c r="AJ772" i="1"/>
  <c r="AJ496" i="1"/>
  <c r="AJ273" i="1"/>
  <c r="AJ186" i="1"/>
  <c r="AJ610" i="1"/>
  <c r="AJ539" i="1"/>
  <c r="AJ281" i="1"/>
  <c r="AJ229" i="1"/>
  <c r="AJ174" i="1"/>
  <c r="AJ531" i="1"/>
  <c r="AJ457" i="1"/>
  <c r="AJ990" i="1"/>
  <c r="AJ789" i="1"/>
  <c r="AJ642" i="1"/>
  <c r="AJ180" i="1"/>
  <c r="AJ131" i="1"/>
  <c r="AJ961" i="1"/>
  <c r="AJ116" i="1"/>
  <c r="AJ518" i="1"/>
  <c r="AJ57" i="1"/>
  <c r="AJ678" i="1"/>
  <c r="AJ538" i="1"/>
  <c r="AJ466" i="1"/>
  <c r="AJ319" i="1"/>
  <c r="AJ86" i="1"/>
  <c r="AJ393" i="1"/>
  <c r="AJ327" i="1"/>
  <c r="AJ114" i="1"/>
  <c r="AJ799" i="1"/>
  <c r="AJ791" i="1"/>
  <c r="AJ717" i="1"/>
  <c r="AJ633" i="1"/>
  <c r="AJ501" i="1"/>
  <c r="AJ167" i="1"/>
  <c r="AJ108" i="1"/>
  <c r="AJ896" i="1"/>
  <c r="AJ865" i="1"/>
  <c r="AJ720" i="1"/>
  <c r="AJ517" i="1"/>
  <c r="AJ509" i="1"/>
  <c r="AJ493" i="1"/>
  <c r="AJ194" i="1"/>
  <c r="AJ160" i="1"/>
  <c r="AJ132" i="1"/>
  <c r="AJ87" i="1"/>
  <c r="AJ657" i="1"/>
  <c r="AJ21" i="1"/>
  <c r="AJ210" i="1"/>
  <c r="AJ508" i="1"/>
  <c r="AH124" i="1"/>
  <c r="AJ124" i="1"/>
  <c r="AI124" i="1"/>
  <c r="AI150" i="1"/>
  <c r="AK187" i="1"/>
  <c r="AH187" i="1"/>
  <c r="AI252" i="1"/>
  <c r="AK274" i="1"/>
  <c r="AH274" i="1"/>
  <c r="AK346" i="1"/>
  <c r="AH346" i="1"/>
  <c r="AJ406" i="1"/>
  <c r="AI406" i="1"/>
  <c r="AH406" i="1"/>
  <c r="I484" i="1"/>
  <c r="I1123" i="1" s="1"/>
  <c r="AJ428" i="1"/>
  <c r="AI456" i="1"/>
  <c r="AJ510" i="1"/>
  <c r="AH510" i="1"/>
  <c r="AI510" i="1"/>
  <c r="AI530" i="1"/>
  <c r="AI531" i="1"/>
  <c r="AK56" i="1"/>
  <c r="AH56" i="1"/>
  <c r="AI90" i="1"/>
  <c r="AH90" i="1"/>
  <c r="AJ90" i="1"/>
  <c r="AM132" i="1"/>
  <c r="AG132" i="1"/>
  <c r="AL378" i="1"/>
  <c r="AH378" i="1"/>
  <c r="AI378" i="1"/>
  <c r="AJ378" i="1"/>
  <c r="AJ17" i="1"/>
  <c r="AK17" i="1"/>
  <c r="AJ179" i="1"/>
  <c r="AI179" i="1"/>
  <c r="AH179" i="1"/>
  <c r="AL261" i="1"/>
  <c r="AH261" i="1"/>
  <c r="AI261" i="1"/>
  <c r="AL356" i="1"/>
  <c r="AJ356" i="1"/>
  <c r="AI356" i="1"/>
  <c r="AJ97" i="1"/>
  <c r="AI97" i="1"/>
  <c r="AH97" i="1"/>
  <c r="AH151" i="1"/>
  <c r="AJ151" i="1"/>
  <c r="AI151" i="1"/>
  <c r="AN1123" i="1"/>
  <c r="AN486" i="1"/>
  <c r="AN1145" i="1" s="1"/>
  <c r="AI13" i="1"/>
  <c r="AH13" i="1"/>
  <c r="AO13" i="1"/>
  <c r="AK13" i="1"/>
  <c r="AN13" i="1"/>
  <c r="A116" i="1"/>
  <c r="A117" i="1" s="1"/>
  <c r="A115" i="1"/>
  <c r="AJ232" i="1"/>
  <c r="AI232" i="1"/>
  <c r="AH232" i="1"/>
  <c r="AG1118" i="1"/>
  <c r="AG48" i="1"/>
  <c r="A56" i="1"/>
  <c r="A57" i="1" s="1"/>
  <c r="A55" i="1"/>
  <c r="AJ63" i="1"/>
  <c r="AI63" i="1"/>
  <c r="AH63" i="1"/>
  <c r="AL63" i="1"/>
  <c r="AL134" i="1" s="1"/>
  <c r="AI114" i="1"/>
  <c r="AJ202" i="1"/>
  <c r="AJ252" i="1"/>
  <c r="AJ455" i="1"/>
  <c r="AH490" i="1"/>
  <c r="AJ490" i="1"/>
  <c r="AI490" i="1"/>
  <c r="S572" i="1"/>
  <c r="S1124" i="1" s="1"/>
  <c r="K572" i="1"/>
  <c r="K1124" i="1" s="1"/>
  <c r="AJ582" i="1"/>
  <c r="AI582" i="1"/>
  <c r="I660" i="1"/>
  <c r="I1125" i="1" s="1"/>
  <c r="AH582" i="1"/>
  <c r="AO1123" i="1"/>
  <c r="AO486" i="1"/>
  <c r="AO1145" i="1" s="1"/>
  <c r="AO38" i="1"/>
  <c r="AN38" i="1"/>
  <c r="AI38" i="1"/>
  <c r="Y40" i="1"/>
  <c r="Y1117" i="1" s="1"/>
  <c r="Y1133" i="1" s="1"/>
  <c r="AI247" i="1"/>
  <c r="AJ442" i="1"/>
  <c r="AI16" i="1"/>
  <c r="AH16" i="1"/>
  <c r="AH30" i="1"/>
  <c r="AH34" i="1"/>
  <c r="I134" i="1"/>
  <c r="I1119" i="1" s="1"/>
  <c r="AH54" i="1"/>
  <c r="AJ60" i="1"/>
  <c r="AI60" i="1"/>
  <c r="AH60" i="1"/>
  <c r="AI71" i="1"/>
  <c r="AI79" i="1"/>
  <c r="AJ91" i="1"/>
  <c r="AJ117" i="1"/>
  <c r="AI117" i="1"/>
  <c r="R134" i="1"/>
  <c r="R1119" i="1" s="1"/>
  <c r="AJ153" i="1"/>
  <c r="AI164" i="1"/>
  <c r="AH178" i="1"/>
  <c r="AJ189" i="1"/>
  <c r="AI189" i="1"/>
  <c r="AI204" i="1"/>
  <c r="AH204" i="1"/>
  <c r="AL230" i="1"/>
  <c r="AH238" i="1"/>
  <c r="AI259" i="1"/>
  <c r="AJ276" i="1"/>
  <c r="AI276" i="1"/>
  <c r="AI284" i="1"/>
  <c r="AJ402" i="1"/>
  <c r="AH403" i="1"/>
  <c r="AJ403" i="1"/>
  <c r="AH404" i="1"/>
  <c r="AJ404" i="1"/>
  <c r="AI404" i="1"/>
  <c r="AJ407" i="1"/>
  <c r="AI407" i="1"/>
  <c r="AH408" i="1"/>
  <c r="AJ408" i="1"/>
  <c r="AI408" i="1"/>
  <c r="AJ427" i="1"/>
  <c r="AI427" i="1"/>
  <c r="AH477" i="1"/>
  <c r="AJ477" i="1"/>
  <c r="AK490" i="1"/>
  <c r="AH502" i="1"/>
  <c r="AJ631" i="1"/>
  <c r="AH631" i="1"/>
  <c r="AI631" i="1"/>
  <c r="AI870" i="1"/>
  <c r="AH870" i="1"/>
  <c r="AJ870" i="1"/>
  <c r="AM40" i="1"/>
  <c r="AH29" i="1"/>
  <c r="AI30" i="1"/>
  <c r="AI34" i="1"/>
  <c r="AH38" i="1"/>
  <c r="AH65" i="1"/>
  <c r="AI68" i="1"/>
  <c r="AH68" i="1"/>
  <c r="AJ71" i="1"/>
  <c r="AI76" i="1"/>
  <c r="AH76" i="1"/>
  <c r="AJ79" i="1"/>
  <c r="AJ84" i="1"/>
  <c r="AH99" i="1"/>
  <c r="AH104" i="1"/>
  <c r="AH113" i="1"/>
  <c r="AH116" i="1"/>
  <c r="AG131" i="1"/>
  <c r="S134" i="1"/>
  <c r="S1119" i="1" s="1"/>
  <c r="AH145" i="1"/>
  <c r="AI148" i="1"/>
  <c r="AI178" i="1"/>
  <c r="AH197" i="1"/>
  <c r="P308" i="1"/>
  <c r="P1121" i="1" s="1"/>
  <c r="AJ228" i="1"/>
  <c r="AI236" i="1"/>
  <c r="AI238" i="1"/>
  <c r="AH246" i="1"/>
  <c r="AH265" i="1"/>
  <c r="AI268" i="1"/>
  <c r="AH268" i="1"/>
  <c r="AJ300" i="1"/>
  <c r="AJ339" i="1"/>
  <c r="AH339" i="1"/>
  <c r="AI349" i="1"/>
  <c r="AH349" i="1"/>
  <c r="AI369" i="1"/>
  <c r="AH369" i="1"/>
  <c r="AH371" i="1"/>
  <c r="AI371" i="1"/>
  <c r="AH388" i="1"/>
  <c r="AJ388" i="1"/>
  <c r="AI388" i="1"/>
  <c r="AH389" i="1"/>
  <c r="T484" i="1"/>
  <c r="T1123" i="1" s="1"/>
  <c r="AK402" i="1"/>
  <c r="Q484" i="1"/>
  <c r="Q1123" i="1" s="1"/>
  <c r="AH441" i="1"/>
  <c r="AH442" i="1"/>
  <c r="AJ475" i="1"/>
  <c r="AI475" i="1"/>
  <c r="AH475" i="1"/>
  <c r="J484" i="1"/>
  <c r="J1123" i="1" s="1"/>
  <c r="AJ502" i="1"/>
  <c r="AH569" i="1"/>
  <c r="AH579" i="1"/>
  <c r="AJ597" i="1"/>
  <c r="AH597" i="1"/>
  <c r="AH604" i="1"/>
  <c r="AJ675" i="1"/>
  <c r="AI675" i="1"/>
  <c r="AH675" i="1"/>
  <c r="AI693" i="1"/>
  <c r="AJ693" i="1"/>
  <c r="AH725" i="1"/>
  <c r="AI725" i="1"/>
  <c r="AJ725" i="1"/>
  <c r="AH910" i="1"/>
  <c r="AH367" i="1"/>
  <c r="AJ367" i="1"/>
  <c r="Q134" i="1"/>
  <c r="Q1119" i="1" s="1"/>
  <c r="AJ266" i="1"/>
  <c r="AI266" i="1"/>
  <c r="AH266" i="1"/>
  <c r="AJ580" i="1"/>
  <c r="AH588" i="1"/>
  <c r="AI588" i="1"/>
  <c r="AJ588" i="1"/>
  <c r="R660" i="1"/>
  <c r="R1125" i="1" s="1"/>
  <c r="AM129" i="1"/>
  <c r="AG129" i="1"/>
  <c r="AJ140" i="1"/>
  <c r="AJ181" i="1"/>
  <c r="AI181" i="1"/>
  <c r="AH181" i="1"/>
  <c r="Q308" i="1"/>
  <c r="Q1121" i="1" s="1"/>
  <c r="AK228" i="1"/>
  <c r="AI280" i="1"/>
  <c r="AI283" i="1"/>
  <c r="AI367" i="1"/>
  <c r="U484" i="1"/>
  <c r="U1123" i="1" s="1"/>
  <c r="AJ413" i="1"/>
  <c r="AI442" i="1"/>
  <c r="AI472" i="1"/>
  <c r="AJ472" i="1"/>
  <c r="AM480" i="1"/>
  <c r="AG480" i="1"/>
  <c r="AJ649" i="1"/>
  <c r="AJ53" i="1"/>
  <c r="AJ80" i="1"/>
  <c r="AI98" i="1"/>
  <c r="AI105" i="1"/>
  <c r="AI125" i="1"/>
  <c r="AG130" i="1"/>
  <c r="O130" i="1"/>
  <c r="N130" i="1"/>
  <c r="AK130" i="1" s="1"/>
  <c r="AM130" i="1"/>
  <c r="AH188" i="1"/>
  <c r="AH275" i="1"/>
  <c r="AJ283" i="1"/>
  <c r="AH291" i="1"/>
  <c r="AJ301" i="1"/>
  <c r="AI301" i="1"/>
  <c r="AH301" i="1"/>
  <c r="S308" i="1"/>
  <c r="S1121" i="1" s="1"/>
  <c r="AI316" i="1"/>
  <c r="AH316" i="1"/>
  <c r="AJ341" i="1"/>
  <c r="AH464" i="1"/>
  <c r="AI464" i="1"/>
  <c r="AJ530" i="1"/>
  <c r="AK578" i="1"/>
  <c r="AJ639" i="1"/>
  <c r="AG744" i="1"/>
  <c r="AL708" i="1"/>
  <c r="AI708" i="1"/>
  <c r="AJ731" i="1"/>
  <c r="AI731" i="1"/>
  <c r="AH731" i="1"/>
  <c r="AJ760" i="1"/>
  <c r="AJ995" i="1"/>
  <c r="AH995" i="1"/>
  <c r="AI995" i="1"/>
  <c r="AN35" i="1"/>
  <c r="AN34" i="1"/>
  <c r="AN24" i="1"/>
  <c r="AN23" i="1"/>
  <c r="AN22" i="1"/>
  <c r="AI24" i="1"/>
  <c r="AH27" i="1"/>
  <c r="AO36" i="1"/>
  <c r="AN36" i="1"/>
  <c r="AI36" i="1"/>
  <c r="AI54" i="1"/>
  <c r="AH61" i="1"/>
  <c r="AJ69" i="1"/>
  <c r="AJ73" i="1"/>
  <c r="AJ77" i="1"/>
  <c r="AK91" i="1"/>
  <c r="AJ98" i="1"/>
  <c r="AJ105" i="1"/>
  <c r="AH117" i="1"/>
  <c r="AJ125" i="1"/>
  <c r="M130" i="1"/>
  <c r="AN1119" i="1"/>
  <c r="AN136" i="1"/>
  <c r="AN1141" i="1" s="1"/>
  <c r="AO136" i="1"/>
  <c r="AO1141" i="1" s="1"/>
  <c r="AH140" i="1"/>
  <c r="AJ141" i="1"/>
  <c r="AJ149" i="1"/>
  <c r="AH164" i="1"/>
  <c r="AH172" i="1"/>
  <c r="AJ185" i="1"/>
  <c r="AI185" i="1"/>
  <c r="AI188" i="1"/>
  <c r="AH189" i="1"/>
  <c r="AI200" i="1"/>
  <c r="AH200" i="1"/>
  <c r="AJ203" i="1"/>
  <c r="AJ204" i="1"/>
  <c r="AJ208" i="1"/>
  <c r="AI208" i="1"/>
  <c r="AH208" i="1"/>
  <c r="AH219" i="1"/>
  <c r="AJ235" i="1"/>
  <c r="AH248" i="1"/>
  <c r="AH259" i="1"/>
  <c r="AI260" i="1"/>
  <c r="AH260" i="1"/>
  <c r="AJ272" i="1"/>
  <c r="AI272" i="1"/>
  <c r="AI275" i="1"/>
  <c r="AH276" i="1"/>
  <c r="AI279" i="1"/>
  <c r="AH284" i="1"/>
  <c r="AI287" i="1"/>
  <c r="AI290" i="1"/>
  <c r="AI299" i="1"/>
  <c r="T308" i="1"/>
  <c r="T1121" i="1" s="1"/>
  <c r="AK314" i="1"/>
  <c r="T396" i="1"/>
  <c r="T1122" i="1" s="1"/>
  <c r="Q396" i="1"/>
  <c r="Q1122" i="1" s="1"/>
  <c r="AK316" i="1"/>
  <c r="AJ328" i="1"/>
  <c r="AJ354" i="1"/>
  <c r="AI354" i="1"/>
  <c r="AH354" i="1"/>
  <c r="AJ375" i="1"/>
  <c r="AI375" i="1"/>
  <c r="AH375" i="1"/>
  <c r="AH402" i="1"/>
  <c r="AI403" i="1"/>
  <c r="AK404" i="1"/>
  <c r="AH407" i="1"/>
  <c r="AJ421" i="1"/>
  <c r="AI421" i="1"/>
  <c r="AH421" i="1"/>
  <c r="AH427" i="1"/>
  <c r="AI435" i="1"/>
  <c r="AH435" i="1"/>
  <c r="AH457" i="1"/>
  <c r="AH459" i="1"/>
  <c r="AI459" i="1"/>
  <c r="AH476" i="1"/>
  <c r="AI477" i="1"/>
  <c r="AH531" i="1"/>
  <c r="AJ563" i="1"/>
  <c r="AH563" i="1"/>
  <c r="AI563" i="1"/>
  <c r="AI595" i="1"/>
  <c r="AJ611" i="1"/>
  <c r="AJ625" i="1"/>
  <c r="AI625" i="1"/>
  <c r="AH667" i="1"/>
  <c r="AH699" i="1"/>
  <c r="AJ713" i="1"/>
  <c r="AI759" i="1"/>
  <c r="AH759" i="1"/>
  <c r="AJ759" i="1"/>
  <c r="AJ385" i="1"/>
  <c r="AI385" i="1"/>
  <c r="AJ624" i="1"/>
  <c r="AI624" i="1"/>
  <c r="AH624" i="1"/>
  <c r="U660" i="1"/>
  <c r="U1125" i="1" s="1"/>
  <c r="AO1128" i="1"/>
  <c r="AO922" i="1"/>
  <c r="AO1150" i="1" s="1"/>
  <c r="AI83" i="1"/>
  <c r="AJ109" i="1"/>
  <c r="AI109" i="1"/>
  <c r="AI643" i="1"/>
  <c r="AJ643" i="1"/>
  <c r="AI822" i="1"/>
  <c r="AI139" i="1"/>
  <c r="AH139" i="1"/>
  <c r="AI240" i="1"/>
  <c r="AI291" i="1"/>
  <c r="AH348" i="1"/>
  <c r="AJ348" i="1"/>
  <c r="AK16" i="1"/>
  <c r="AI121" i="1"/>
  <c r="T134" i="1"/>
  <c r="T1119" i="1" s="1"/>
  <c r="AI258" i="1"/>
  <c r="AJ315" i="1"/>
  <c r="AJ423" i="1"/>
  <c r="AI423" i="1"/>
  <c r="AI547" i="1"/>
  <c r="AM658" i="1"/>
  <c r="AG658" i="1"/>
  <c r="AL686" i="1"/>
  <c r="L744" i="1"/>
  <c r="L1126" i="1" s="1"/>
  <c r="AJ62" i="1"/>
  <c r="AI62" i="1"/>
  <c r="AI73" i="1"/>
  <c r="AI91" i="1"/>
  <c r="AJ144" i="1"/>
  <c r="AJ157" i="1"/>
  <c r="AI157" i="1"/>
  <c r="AH157" i="1"/>
  <c r="AJ165" i="1"/>
  <c r="AI203" i="1"/>
  <c r="AH240" i="1"/>
  <c r="AJ258" i="1"/>
  <c r="AH414" i="1"/>
  <c r="AI414" i="1"/>
  <c r="AI431" i="1"/>
  <c r="AH431" i="1"/>
  <c r="AH450" i="1"/>
  <c r="AJ450" i="1"/>
  <c r="AO35" i="1"/>
  <c r="AO34" i="1"/>
  <c r="AN16" i="1"/>
  <c r="AI27" i="1"/>
  <c r="AJ54" i="1"/>
  <c r="AJ68" i="1"/>
  <c r="AJ76" i="1"/>
  <c r="AH85" i="1"/>
  <c r="AH86" i="1"/>
  <c r="A94" i="1"/>
  <c r="AI99" i="1"/>
  <c r="AI113" i="1"/>
  <c r="AH114" i="1"/>
  <c r="AH120" i="1"/>
  <c r="AJ122" i="1"/>
  <c r="N129" i="1"/>
  <c r="AI140" i="1"/>
  <c r="Q221" i="1"/>
  <c r="Q1120" i="1" s="1"/>
  <c r="AI145" i="1"/>
  <c r="AH148" i="1"/>
  <c r="AI159" i="1"/>
  <c r="AH159" i="1"/>
  <c r="AJ164" i="1"/>
  <c r="AI172" i="1"/>
  <c r="AH192" i="1"/>
  <c r="AI197" i="1"/>
  <c r="AH205" i="1"/>
  <c r="AH210" i="1"/>
  <c r="AH213" i="1"/>
  <c r="AH228" i="1"/>
  <c r="AH236" i="1"/>
  <c r="AI237" i="1"/>
  <c r="AH237" i="1"/>
  <c r="AJ243" i="1"/>
  <c r="AJ253" i="1"/>
  <c r="AJ259" i="1"/>
  <c r="AJ279" i="1"/>
  <c r="AJ284" i="1"/>
  <c r="AJ290" i="1"/>
  <c r="AI297" i="1"/>
  <c r="AH297" i="1"/>
  <c r="AJ299" i="1"/>
  <c r="AH300" i="1"/>
  <c r="U308" i="1"/>
  <c r="U1121" i="1" s="1"/>
  <c r="AJ318" i="1"/>
  <c r="AI318" i="1"/>
  <c r="AH318" i="1"/>
  <c r="AH334" i="1"/>
  <c r="AH336" i="1"/>
  <c r="AI339" i="1"/>
  <c r="AH356" i="1"/>
  <c r="AJ369" i="1"/>
  <c r="AJ371" i="1"/>
  <c r="AI387" i="1"/>
  <c r="AI389" i="1"/>
  <c r="AH392" i="1"/>
  <c r="AI402" i="1"/>
  <c r="AJ419" i="1"/>
  <c r="AI419" i="1"/>
  <c r="AI444" i="1"/>
  <c r="AH448" i="1"/>
  <c r="AH449" i="1"/>
  <c r="AJ458" i="1"/>
  <c r="AI458" i="1"/>
  <c r="AH458" i="1"/>
  <c r="AH465" i="1"/>
  <c r="AJ465" i="1"/>
  <c r="AI465" i="1"/>
  <c r="AH515" i="1"/>
  <c r="AJ515" i="1"/>
  <c r="AJ524" i="1"/>
  <c r="AI524" i="1"/>
  <c r="AH524" i="1"/>
  <c r="AI539" i="1"/>
  <c r="AH539" i="1"/>
  <c r="AH548" i="1"/>
  <c r="AJ551" i="1"/>
  <c r="AJ552" i="1"/>
  <c r="AI552" i="1"/>
  <c r="AH554" i="1"/>
  <c r="AH584" i="1"/>
  <c r="AI597" i="1"/>
  <c r="AH612" i="1"/>
  <c r="AJ612" i="1"/>
  <c r="AI612" i="1"/>
  <c r="AI627" i="1"/>
  <c r="AH627" i="1"/>
  <c r="AJ627" i="1"/>
  <c r="AH639" i="1"/>
  <c r="AG656" i="1"/>
  <c r="AM656" i="1"/>
  <c r="AJ672" i="1"/>
  <c r="AH684" i="1"/>
  <c r="AI686" i="1"/>
  <c r="AH693" i="1"/>
  <c r="AH760" i="1"/>
  <c r="AJ784" i="1"/>
  <c r="AI784" i="1"/>
  <c r="AH784" i="1"/>
  <c r="AH785" i="1"/>
  <c r="AJ785" i="1"/>
  <c r="AI785" i="1"/>
  <c r="AH796" i="1"/>
  <c r="AI824" i="1"/>
  <c r="AH824" i="1"/>
  <c r="AJ824" i="1"/>
  <c r="AI892" i="1"/>
  <c r="AH892" i="1"/>
  <c r="AJ892" i="1"/>
  <c r="AH384" i="1"/>
  <c r="AJ384" i="1"/>
  <c r="AK494" i="1"/>
  <c r="J572" i="1"/>
  <c r="J1124" i="1" s="1"/>
  <c r="AJ525" i="1"/>
  <c r="AL525" i="1"/>
  <c r="AJ537" i="1"/>
  <c r="AH537" i="1"/>
  <c r="AI537" i="1"/>
  <c r="L660" i="1"/>
  <c r="L1125" i="1" s="1"/>
  <c r="AL582" i="1"/>
  <c r="AL660" i="1" s="1"/>
  <c r="AI605" i="1"/>
  <c r="AH605" i="1"/>
  <c r="AJ605" i="1"/>
  <c r="AJ606" i="1"/>
  <c r="AH606" i="1"/>
  <c r="AI606" i="1"/>
  <c r="AH823" i="1"/>
  <c r="AJ823" i="1"/>
  <c r="AI823" i="1"/>
  <c r="AL982" i="1"/>
  <c r="AL1008" i="1" s="1"/>
  <c r="AH982" i="1"/>
  <c r="AI161" i="1"/>
  <c r="AH161" i="1"/>
  <c r="AJ255" i="1"/>
  <c r="AI255" i="1"/>
  <c r="AJ443" i="1"/>
  <c r="AH443" i="1"/>
  <c r="AJ500" i="1"/>
  <c r="R572" i="1"/>
  <c r="R1124" i="1" s="1"/>
  <c r="AI555" i="1"/>
  <c r="AJ171" i="1"/>
  <c r="AH325" i="1"/>
  <c r="AI325" i="1"/>
  <c r="AI368" i="1"/>
  <c r="AH368" i="1"/>
  <c r="L572" i="1"/>
  <c r="L1124" i="1" s="1"/>
  <c r="AL494" i="1"/>
  <c r="AH83" i="1"/>
  <c r="AJ92" i="1"/>
  <c r="AH109" i="1"/>
  <c r="AJ246" i="1"/>
  <c r="AJ251" i="1"/>
  <c r="AI251" i="1"/>
  <c r="AH255" i="1"/>
  <c r="AJ412" i="1"/>
  <c r="AI412" i="1"/>
  <c r="AI443" i="1"/>
  <c r="AI451" i="1"/>
  <c r="AJ451" i="1"/>
  <c r="AH451" i="1"/>
  <c r="AJ473" i="1"/>
  <c r="AI473" i="1"/>
  <c r="AH473" i="1"/>
  <c r="AJ553" i="1"/>
  <c r="AH553" i="1"/>
  <c r="AI553" i="1"/>
  <c r="AJ72" i="1"/>
  <c r="AJ83" i="1"/>
  <c r="A86" i="1"/>
  <c r="AJ139" i="1"/>
  <c r="AJ156" i="1"/>
  <c r="AJ173" i="1"/>
  <c r="AI173" i="1"/>
  <c r="AH173" i="1"/>
  <c r="AI243" i="1"/>
  <c r="AJ269" i="1"/>
  <c r="I396" i="1"/>
  <c r="I1122" i="1" s="1"/>
  <c r="AM392" i="1"/>
  <c r="AM396" i="1" s="1"/>
  <c r="AH739" i="1"/>
  <c r="AH738" i="1"/>
  <c r="AO16" i="1"/>
  <c r="AI23" i="1"/>
  <c r="I46" i="1"/>
  <c r="I1118" i="1" s="1"/>
  <c r="H1144" i="1" s="1"/>
  <c r="L1144" i="1" s="1"/>
  <c r="E5" i="2" s="1"/>
  <c r="AJ44" i="1"/>
  <c r="AJ46" i="1" s="1"/>
  <c r="AI44" i="1"/>
  <c r="AI46" i="1" s="1"/>
  <c r="AH52" i="1"/>
  <c r="L134" i="1"/>
  <c r="L1119" i="1" s="1"/>
  <c r="AH69" i="1"/>
  <c r="AJ70" i="1"/>
  <c r="AH77" i="1"/>
  <c r="AJ78" i="1"/>
  <c r="AH94" i="1"/>
  <c r="AJ99" i="1"/>
  <c r="AJ107" i="1"/>
  <c r="AI107" i="1"/>
  <c r="AJ113" i="1"/>
  <c r="AH121" i="1"/>
  <c r="AI126" i="1"/>
  <c r="O129" i="1"/>
  <c r="AM131" i="1"/>
  <c r="AM221" i="1"/>
  <c r="R221" i="1"/>
  <c r="R1120" i="1" s="1"/>
  <c r="AJ145" i="1"/>
  <c r="AJ148" i="1"/>
  <c r="AI156" i="1"/>
  <c r="AJ197" i="1"/>
  <c r="AI228" i="1"/>
  <c r="AJ236" i="1"/>
  <c r="AH251" i="1"/>
  <c r="AJ261" i="1"/>
  <c r="AJ268" i="1"/>
  <c r="AH280" i="1"/>
  <c r="AI281" i="1"/>
  <c r="AH281" i="1"/>
  <c r="AJ287" i="1"/>
  <c r="AI296" i="1"/>
  <c r="AH304" i="1"/>
  <c r="AH315" i="1"/>
  <c r="J396" i="1"/>
  <c r="J1122" i="1" s="1"/>
  <c r="AI331" i="1"/>
  <c r="AH331" i="1"/>
  <c r="AJ331" i="1"/>
  <c r="AI334" i="1"/>
  <c r="AH340" i="1"/>
  <c r="AJ349" i="1"/>
  <c r="AH350" i="1"/>
  <c r="AI357" i="1"/>
  <c r="AJ361" i="1"/>
  <c r="AH372" i="1"/>
  <c r="AJ387" i="1"/>
  <c r="AJ389" i="1"/>
  <c r="AH423" i="1"/>
  <c r="AJ444" i="1"/>
  <c r="AI448" i="1"/>
  <c r="AI449" i="1"/>
  <c r="AH455" i="1"/>
  <c r="AH472" i="1"/>
  <c r="AM481" i="1"/>
  <c r="AJ503" i="1"/>
  <c r="AH503" i="1"/>
  <c r="AI503" i="1"/>
  <c r="AJ554" i="1"/>
  <c r="AH560" i="1"/>
  <c r="AI610" i="1"/>
  <c r="AH610" i="1"/>
  <c r="AH636" i="1"/>
  <c r="AI653" i="1"/>
  <c r="AH653" i="1"/>
  <c r="AJ653" i="1"/>
  <c r="AH767" i="1"/>
  <c r="L920" i="1"/>
  <c r="L1128" i="1" s="1"/>
  <c r="AL842" i="1"/>
  <c r="AL920" i="1" s="1"/>
  <c r="AJ842" i="1"/>
  <c r="AJ899" i="1"/>
  <c r="AI899" i="1"/>
  <c r="AH899" i="1"/>
  <c r="AI559" i="1"/>
  <c r="K660" i="1"/>
  <c r="K1125" i="1" s="1"/>
  <c r="J744" i="1"/>
  <c r="J1126" i="1" s="1"/>
  <c r="AK670" i="1"/>
  <c r="AI676" i="1"/>
  <c r="AJ676" i="1"/>
  <c r="AH676" i="1"/>
  <c r="AH778" i="1"/>
  <c r="AJ778" i="1"/>
  <c r="AI778" i="1"/>
  <c r="AJ805" i="1"/>
  <c r="AI805" i="1"/>
  <c r="AH805" i="1"/>
  <c r="P134" i="1"/>
  <c r="P1119" i="1" s="1"/>
  <c r="AJ226" i="1"/>
  <c r="AI226" i="1"/>
  <c r="Q660" i="1"/>
  <c r="Q1125" i="1" s="1"/>
  <c r="AK580" i="1"/>
  <c r="AJ364" i="1"/>
  <c r="AH364" i="1"/>
  <c r="AH525" i="1"/>
  <c r="AI578" i="1"/>
  <c r="AH578" i="1"/>
  <c r="AJ578" i="1"/>
  <c r="AH24" i="1"/>
  <c r="AH23" i="1"/>
  <c r="AH22" i="1"/>
  <c r="AH20" i="1"/>
  <c r="AI53" i="1"/>
  <c r="AI72" i="1"/>
  <c r="AI80" i="1"/>
  <c r="AI144" i="1"/>
  <c r="AI335" i="1"/>
  <c r="AH335" i="1"/>
  <c r="AI353" i="1"/>
  <c r="AH428" i="1"/>
  <c r="AI428" i="1"/>
  <c r="AM572" i="1"/>
  <c r="AI599" i="1"/>
  <c r="AH599" i="1"/>
  <c r="AI617" i="1"/>
  <c r="AJ617" i="1"/>
  <c r="AH617" i="1"/>
  <c r="AJ707" i="1"/>
  <c r="AI707" i="1"/>
  <c r="AH707" i="1"/>
  <c r="AH973" i="1"/>
  <c r="AI973" i="1"/>
  <c r="AJ973" i="1"/>
  <c r="AI15" i="1"/>
  <c r="AH15" i="1"/>
  <c r="R308" i="1"/>
  <c r="R1121" i="1" s="1"/>
  <c r="AI235" i="1"/>
  <c r="AH1093" i="1"/>
  <c r="AH1084" i="1"/>
  <c r="AH1094" i="1"/>
  <c r="AH1057" i="1"/>
  <c r="AH965" i="1"/>
  <c r="AH1004" i="1"/>
  <c r="AH1028" i="1"/>
  <c r="AH1005" i="1"/>
  <c r="AH1064" i="1"/>
  <c r="AH937" i="1"/>
  <c r="AH1006" i="1"/>
  <c r="AH984" i="1"/>
  <c r="AH1023" i="1"/>
  <c r="AH1055" i="1"/>
  <c r="AH992" i="1"/>
  <c r="AH981" i="1"/>
  <c r="AH1089" i="1"/>
  <c r="AH1043" i="1"/>
  <c r="AH980" i="1"/>
  <c r="AH944" i="1"/>
  <c r="AH830" i="1"/>
  <c r="AH1001" i="1"/>
  <c r="AH976" i="1"/>
  <c r="AH926" i="1"/>
  <c r="AH1092" i="1"/>
  <c r="AH974" i="1"/>
  <c r="AH958" i="1"/>
  <c r="AH943" i="1"/>
  <c r="AH860" i="1"/>
  <c r="AH829" i="1"/>
  <c r="AH1033" i="1"/>
  <c r="AH969" i="1"/>
  <c r="AH989" i="1"/>
  <c r="AH916" i="1"/>
  <c r="AH825" i="1"/>
  <c r="AH742" i="1"/>
  <c r="AH1017" i="1"/>
  <c r="AH990" i="1"/>
  <c r="AH972" i="1"/>
  <c r="AH909" i="1"/>
  <c r="AH893" i="1"/>
  <c r="AH816" i="1"/>
  <c r="AH764" i="1"/>
  <c r="AH1085" i="1"/>
  <c r="AH1060" i="1"/>
  <c r="AH903" i="1"/>
  <c r="AH844" i="1"/>
  <c r="AH1062" i="1"/>
  <c r="AH1048" i="1"/>
  <c r="AH1079" i="1"/>
  <c r="AH927" i="1"/>
  <c r="AH888" i="1"/>
  <c r="AH872" i="1"/>
  <c r="AH867" i="1"/>
  <c r="AH804" i="1"/>
  <c r="AH1075" i="1"/>
  <c r="AH952" i="1"/>
  <c r="AH886" i="1"/>
  <c r="AH865" i="1"/>
  <c r="AH800" i="1"/>
  <c r="AH789" i="1"/>
  <c r="AH666" i="1"/>
  <c r="AH568" i="1"/>
  <c r="AH929" i="1"/>
  <c r="AH917" i="1"/>
  <c r="AH884" i="1"/>
  <c r="AH857" i="1"/>
  <c r="AH852" i="1"/>
  <c r="AH768" i="1"/>
  <c r="AH734" i="1"/>
  <c r="AH683" i="1"/>
  <c r="AH1036" i="1"/>
  <c r="AH740" i="1"/>
  <c r="AH669" i="1"/>
  <c r="AH656" i="1"/>
  <c r="AH641" i="1"/>
  <c r="AH626" i="1"/>
  <c r="AH1016" i="1"/>
  <c r="AH939" i="1"/>
  <c r="AH819" i="1"/>
  <c r="AH777" i="1"/>
  <c r="AH771" i="1"/>
  <c r="AH1049" i="1"/>
  <c r="AH1026" i="1"/>
  <c r="AH812" i="1"/>
  <c r="AH754" i="1"/>
  <c r="AH729" i="1"/>
  <c r="AH705" i="1"/>
  <c r="AH672" i="1"/>
  <c r="AH628" i="1"/>
  <c r="AH559" i="1"/>
  <c r="AH482" i="1"/>
  <c r="AH935" i="1"/>
  <c r="AH848" i="1"/>
  <c r="AH751" i="1"/>
  <c r="AH732" i="1"/>
  <c r="AH603" i="1"/>
  <c r="AH583" i="1"/>
  <c r="AH540" i="1"/>
  <c r="AH508" i="1"/>
  <c r="AH452" i="1"/>
  <c r="AH393" i="1"/>
  <c r="AH305" i="1"/>
  <c r="AH671" i="1"/>
  <c r="AH607" i="1"/>
  <c r="AH481" i="1"/>
  <c r="AH753" i="1"/>
  <c r="AH635" i="1"/>
  <c r="AH581" i="1"/>
  <c r="AH555" i="1"/>
  <c r="AH828" i="1"/>
  <c r="AH657" i="1"/>
  <c r="AH618" i="1"/>
  <c r="AH595" i="1"/>
  <c r="AH547" i="1"/>
  <c r="AH517" i="1"/>
  <c r="AH380" i="1"/>
  <c r="AH355" i="1"/>
  <c r="AH218" i="1"/>
  <c r="AH691" i="1"/>
  <c r="AH496" i="1"/>
  <c r="AH394" i="1"/>
  <c r="AH292" i="1"/>
  <c r="AH849" i="1"/>
  <c r="AH808" i="1"/>
  <c r="AH591" i="1"/>
  <c r="AH474" i="1"/>
  <c r="AH217" i="1"/>
  <c r="AH793" i="1"/>
  <c r="AH770" i="1"/>
  <c r="AH562" i="1"/>
  <c r="AH1080" i="1"/>
  <c r="AH961" i="1"/>
  <c r="AH918" i="1"/>
  <c r="AH901" i="1"/>
  <c r="AH647" i="1"/>
  <c r="AH633" i="1"/>
  <c r="AH632" i="1"/>
  <c r="AH587" i="1"/>
  <c r="AH522" i="1"/>
  <c r="AH493" i="1"/>
  <c r="AH424" i="1"/>
  <c r="AI738" i="1"/>
  <c r="AI739" i="1"/>
  <c r="AH36" i="1"/>
  <c r="J46" i="1"/>
  <c r="J1118" i="1" s="1"/>
  <c r="AK44" i="1"/>
  <c r="AK46" i="1" s="1"/>
  <c r="AJ56" i="1"/>
  <c r="AI56" i="1"/>
  <c r="AH62" i="1"/>
  <c r="AH71" i="1"/>
  <c r="AH79" i="1"/>
  <c r="AH87" i="1"/>
  <c r="AI106" i="1"/>
  <c r="AJ121" i="1"/>
  <c r="AJ126" i="1"/>
  <c r="AH158" i="1"/>
  <c r="AI160" i="1"/>
  <c r="AH166" i="1"/>
  <c r="AH167" i="1"/>
  <c r="AL174" i="1"/>
  <c r="AL221" i="1" s="1"/>
  <c r="L221" i="1"/>
  <c r="L1120" i="1" s="1"/>
  <c r="AI174" i="1"/>
  <c r="AJ175" i="1"/>
  <c r="AH182" i="1"/>
  <c r="AJ187" i="1"/>
  <c r="AI193" i="1"/>
  <c r="AH194" i="1"/>
  <c r="AJ201" i="1"/>
  <c r="AH209" i="1"/>
  <c r="AI214" i="1"/>
  <c r="AG217" i="1"/>
  <c r="S221" i="1"/>
  <c r="S1120" i="1" s="1"/>
  <c r="AJ230" i="1"/>
  <c r="AI230" i="1"/>
  <c r="AH230" i="1"/>
  <c r="AJ238" i="1"/>
  <c r="AJ245" i="1"/>
  <c r="AI245" i="1"/>
  <c r="AH245" i="1"/>
  <c r="AH252" i="1"/>
  <c r="AH269" i="1"/>
  <c r="AJ274" i="1"/>
  <c r="AJ280" i="1"/>
  <c r="AJ289" i="1"/>
  <c r="AI289" i="1"/>
  <c r="AH295" i="1"/>
  <c r="AJ296" i="1"/>
  <c r="AH298" i="1"/>
  <c r="AJ298" i="1"/>
  <c r="AH314" i="1"/>
  <c r="AI315" i="1"/>
  <c r="AJ316" i="1"/>
  <c r="AH317" i="1"/>
  <c r="K396" i="1"/>
  <c r="K1122" i="1" s="1"/>
  <c r="AJ320" i="1"/>
  <c r="AH341" i="1"/>
  <c r="AJ346" i="1"/>
  <c r="AJ353" i="1"/>
  <c r="AJ376" i="1"/>
  <c r="AI376" i="1"/>
  <c r="AH376" i="1"/>
  <c r="P396" i="1"/>
  <c r="P1122" i="1" s="1"/>
  <c r="AN398" i="1"/>
  <c r="AN1144" i="1" s="1"/>
  <c r="AJ431" i="1"/>
  <c r="AI450" i="1"/>
  <c r="AH456" i="1"/>
  <c r="AJ464" i="1"/>
  <c r="AH471" i="1"/>
  <c r="P484" i="1"/>
  <c r="P1123" i="1" s="1"/>
  <c r="AI502" i="1"/>
  <c r="AH530" i="1"/>
  <c r="AJ532" i="1"/>
  <c r="AH532" i="1"/>
  <c r="AJ544" i="1"/>
  <c r="AI544" i="1"/>
  <c r="AH544" i="1"/>
  <c r="AH551" i="1"/>
  <c r="AH552" i="1"/>
  <c r="AI564" i="1"/>
  <c r="AI634" i="1"/>
  <c r="AH679" i="1"/>
  <c r="AH695" i="1"/>
  <c r="AJ695" i="1"/>
  <c r="AI695" i="1"/>
  <c r="AH698" i="1"/>
  <c r="AH724" i="1"/>
  <c r="AH756" i="1"/>
  <c r="AJ756" i="1"/>
  <c r="I832" i="1"/>
  <c r="I1127" i="1" s="1"/>
  <c r="AI756" i="1"/>
  <c r="AH783" i="1"/>
  <c r="AJ792" i="1"/>
  <c r="AI792" i="1"/>
  <c r="AH792" i="1"/>
  <c r="AI859" i="1"/>
  <c r="AJ859" i="1"/>
  <c r="AH866" i="1"/>
  <c r="AJ866" i="1"/>
  <c r="AI866" i="1"/>
  <c r="AK131" i="1"/>
  <c r="AK158" i="1"/>
  <c r="AK172" i="1"/>
  <c r="AK178" i="1"/>
  <c r="AK182" i="1"/>
  <c r="AK188" i="1"/>
  <c r="AK254" i="1"/>
  <c r="AK275" i="1"/>
  <c r="AK290" i="1"/>
  <c r="AM305" i="1"/>
  <c r="AK306" i="1"/>
  <c r="AJ317" i="1"/>
  <c r="AK340" i="1"/>
  <c r="AJ379" i="1"/>
  <c r="AI379" i="1"/>
  <c r="AH379" i="1"/>
  <c r="AJ436" i="1"/>
  <c r="AI507" i="1"/>
  <c r="AJ545" i="1"/>
  <c r="AH545" i="1"/>
  <c r="AK562" i="1"/>
  <c r="AK570" i="1"/>
  <c r="AK579" i="1"/>
  <c r="AH592" i="1"/>
  <c r="AK598" i="1"/>
  <c r="AK613" i="1"/>
  <c r="AI620" i="1"/>
  <c r="AH620" i="1"/>
  <c r="AH621" i="1"/>
  <c r="AK642" i="1"/>
  <c r="AK648" i="1"/>
  <c r="AK678" i="1"/>
  <c r="AJ692" i="1"/>
  <c r="AI692" i="1"/>
  <c r="AK717" i="1"/>
  <c r="AI779" i="1"/>
  <c r="AH779" i="1"/>
  <c r="AJ815" i="1"/>
  <c r="AI815" i="1"/>
  <c r="AH815" i="1"/>
  <c r="AK857" i="1"/>
  <c r="AK908" i="1"/>
  <c r="AK974" i="1"/>
  <c r="AK1023" i="1"/>
  <c r="AO48" i="1"/>
  <c r="AO1140" i="1" s="1"/>
  <c r="R396" i="1"/>
  <c r="R1122" i="1" s="1"/>
  <c r="AK339" i="1"/>
  <c r="AJ360" i="1"/>
  <c r="R484" i="1"/>
  <c r="R1123" i="1" s="1"/>
  <c r="AK424" i="1"/>
  <c r="AK459" i="1"/>
  <c r="AJ499" i="1"/>
  <c r="AH499" i="1"/>
  <c r="AK543" i="1"/>
  <c r="AK560" i="1"/>
  <c r="AK563" i="1"/>
  <c r="AK595" i="1"/>
  <c r="AK604" i="1"/>
  <c r="AK610" i="1"/>
  <c r="AK611" i="1"/>
  <c r="AK634" i="1"/>
  <c r="I744" i="1"/>
  <c r="I1126" i="1" s="1"/>
  <c r="AH688" i="1"/>
  <c r="AJ688" i="1"/>
  <c r="AI688" i="1"/>
  <c r="AI702" i="1"/>
  <c r="AH702" i="1"/>
  <c r="AJ702" i="1"/>
  <c r="AI706" i="1"/>
  <c r="AH706" i="1"/>
  <c r="AK707" i="1"/>
  <c r="AJ723" i="1"/>
  <c r="AI723" i="1"/>
  <c r="AH723" i="1"/>
  <c r="AI754" i="1"/>
  <c r="AK764" i="1"/>
  <c r="AK768" i="1"/>
  <c r="AK782" i="1"/>
  <c r="AH821" i="1"/>
  <c r="AI821" i="1"/>
  <c r="AK888" i="1"/>
  <c r="AK896" i="1"/>
  <c r="AK1057" i="1"/>
  <c r="AB1133" i="1"/>
  <c r="AH64" i="1"/>
  <c r="AH70" i="1"/>
  <c r="AH78" i="1"/>
  <c r="AH84" i="1"/>
  <c r="AH92" i="1"/>
  <c r="AH122" i="1"/>
  <c r="AH141" i="1"/>
  <c r="AH149" i="1"/>
  <c r="AH153" i="1"/>
  <c r="AH165" i="1"/>
  <c r="AH171" i="1"/>
  <c r="AH175" i="1"/>
  <c r="AH202" i="1"/>
  <c r="P221" i="1"/>
  <c r="P1120" i="1" s="1"/>
  <c r="AH243" i="1"/>
  <c r="AH247" i="1"/>
  <c r="AH287" i="1"/>
  <c r="AK315" i="1"/>
  <c r="AH357" i="1"/>
  <c r="AK360" i="1"/>
  <c r="AJ377" i="1"/>
  <c r="AI377" i="1"/>
  <c r="AI386" i="1"/>
  <c r="AH386" i="1"/>
  <c r="AI415" i="1"/>
  <c r="AH415" i="1"/>
  <c r="AJ422" i="1"/>
  <c r="AJ438" i="1"/>
  <c r="AI445" i="1"/>
  <c r="AJ445" i="1"/>
  <c r="AH445" i="1"/>
  <c r="AK450" i="1"/>
  <c r="AJ460" i="1"/>
  <c r="AK471" i="1"/>
  <c r="AI491" i="1"/>
  <c r="AJ491" i="1"/>
  <c r="AH507" i="1"/>
  <c r="AK512" i="1"/>
  <c r="AJ533" i="1"/>
  <c r="AI545" i="1"/>
  <c r="AK561" i="1"/>
  <c r="AO1124" i="1"/>
  <c r="AO574" i="1"/>
  <c r="AO1146" i="1" s="1"/>
  <c r="AI592" i="1"/>
  <c r="AJ595" i="1"/>
  <c r="AK612" i="1"/>
  <c r="AJ618" i="1"/>
  <c r="AI621" i="1"/>
  <c r="AK627" i="1"/>
  <c r="AJ667" i="1"/>
  <c r="AK671" i="1"/>
  <c r="AH692" i="1"/>
  <c r="AK693" i="1"/>
  <c r="AJ701" i="1"/>
  <c r="AI701" i="1"/>
  <c r="AH701" i="1"/>
  <c r="AK705" i="1"/>
  <c r="AK709" i="1"/>
  <c r="AK754" i="1"/>
  <c r="J832" i="1"/>
  <c r="J1127" i="1" s="1"/>
  <c r="AJ779" i="1"/>
  <c r="AH790" i="1"/>
  <c r="AI790" i="1"/>
  <c r="AK793" i="1"/>
  <c r="AJ873" i="1"/>
  <c r="AI873" i="1"/>
  <c r="AH873" i="1"/>
  <c r="AI887" i="1"/>
  <c r="AH887" i="1"/>
  <c r="AJ887" i="1"/>
  <c r="AK931" i="1"/>
  <c r="AJ955" i="1"/>
  <c r="AI955" i="1"/>
  <c r="AH955" i="1"/>
  <c r="AK1056" i="1"/>
  <c r="AI64" i="1"/>
  <c r="AI70" i="1"/>
  <c r="AI78" i="1"/>
  <c r="AI84" i="1"/>
  <c r="AI92" i="1"/>
  <c r="AI122" i="1"/>
  <c r="AI141" i="1"/>
  <c r="AI149" i="1"/>
  <c r="AI153" i="1"/>
  <c r="AI165" i="1"/>
  <c r="AI171" i="1"/>
  <c r="AI175" i="1"/>
  <c r="AI202" i="1"/>
  <c r="AK318" i="1"/>
  <c r="AK377" i="1"/>
  <c r="AJ383" i="1"/>
  <c r="AH405" i="1"/>
  <c r="AK407" i="1"/>
  <c r="AI411" i="1"/>
  <c r="AH411" i="1"/>
  <c r="AK420" i="1"/>
  <c r="AH429" i="1"/>
  <c r="AH434" i="1"/>
  <c r="AJ492" i="1"/>
  <c r="AI500" i="1"/>
  <c r="AJ507" i="1"/>
  <c r="AH518" i="1"/>
  <c r="AI526" i="1"/>
  <c r="AK536" i="1"/>
  <c r="AL546" i="1"/>
  <c r="AJ546" i="1"/>
  <c r="AH546" i="1"/>
  <c r="AI551" i="1"/>
  <c r="AJ592" i="1"/>
  <c r="AJ596" i="1"/>
  <c r="AI596" i="1"/>
  <c r="AK617" i="1"/>
  <c r="AJ620" i="1"/>
  <c r="AJ621" i="1"/>
  <c r="AJ640" i="1"/>
  <c r="AI640" i="1"/>
  <c r="AH640" i="1"/>
  <c r="Q744" i="1"/>
  <c r="Q1126" i="1" s="1"/>
  <c r="AK668" i="1"/>
  <c r="AI677" i="1"/>
  <c r="AH677" i="1"/>
  <c r="AJ677" i="1"/>
  <c r="AI678" i="1"/>
  <c r="AJ679" i="1"/>
  <c r="AK808" i="1"/>
  <c r="AJ948" i="1"/>
  <c r="AI948" i="1"/>
  <c r="AH948" i="1"/>
  <c r="AK1004" i="1"/>
  <c r="AK1094" i="1"/>
  <c r="AK1093" i="1"/>
  <c r="AK1069" i="1"/>
  <c r="AK988" i="1"/>
  <c r="AK1018" i="1"/>
  <c r="AK1006" i="1"/>
  <c r="AK1005" i="1"/>
  <c r="AK918" i="1"/>
  <c r="AK967" i="1"/>
  <c r="AK997" i="1"/>
  <c r="AK960" i="1"/>
  <c r="AK1060" i="1"/>
  <c r="AK1020" i="1"/>
  <c r="AK1017" i="1"/>
  <c r="AK1016" i="1"/>
  <c r="AK1092" i="1"/>
  <c r="AK1089" i="1"/>
  <c r="AK1078" i="1"/>
  <c r="AK1033" i="1"/>
  <c r="AK1000" i="1"/>
  <c r="AK958" i="1"/>
  <c r="AK1025" i="1"/>
  <c r="AK948" i="1"/>
  <c r="AK899" i="1"/>
  <c r="AK873" i="1"/>
  <c r="AK871" i="1"/>
  <c r="AK866" i="1"/>
  <c r="AK851" i="1"/>
  <c r="AK847" i="1"/>
  <c r="AK815" i="1"/>
  <c r="AK811" i="1"/>
  <c r="AK803" i="1"/>
  <c r="AK886" i="1"/>
  <c r="AK828" i="1"/>
  <c r="AK1071" i="1"/>
  <c r="AK1054" i="1"/>
  <c r="AK1032" i="1"/>
  <c r="AK1031" i="1"/>
  <c r="AK973" i="1"/>
  <c r="AK947" i="1"/>
  <c r="AK929" i="1"/>
  <c r="AK1055" i="1"/>
  <c r="AK1048" i="1"/>
  <c r="AK1036" i="1"/>
  <c r="AK969" i="1"/>
  <c r="AK952" i="1"/>
  <c r="AK937" i="1"/>
  <c r="AK903" i="1"/>
  <c r="AK1086" i="1"/>
  <c r="AK1084" i="1"/>
  <c r="AK902" i="1"/>
  <c r="AK879" i="1"/>
  <c r="AK775" i="1"/>
  <c r="AK755" i="1"/>
  <c r="AK1077" i="1"/>
  <c r="AK852" i="1"/>
  <c r="AK829" i="1"/>
  <c r="AK814" i="1"/>
  <c r="AK751" i="1"/>
  <c r="AK731" i="1"/>
  <c r="AK1042" i="1"/>
  <c r="AK992" i="1"/>
  <c r="AK917" i="1"/>
  <c r="AK877" i="1"/>
  <c r="AK1064" i="1"/>
  <c r="AK1041" i="1"/>
  <c r="AK995" i="1"/>
  <c r="AK976" i="1"/>
  <c r="AK928" i="1"/>
  <c r="AK872" i="1"/>
  <c r="AK867" i="1"/>
  <c r="AK830" i="1"/>
  <c r="AK804" i="1"/>
  <c r="AK658" i="1"/>
  <c r="AK1019" i="1"/>
  <c r="AK943" i="1"/>
  <c r="AK932" i="1"/>
  <c r="AK900" i="1"/>
  <c r="AK1050" i="1"/>
  <c r="AK1035" i="1"/>
  <c r="AK1026" i="1"/>
  <c r="AK856" i="1"/>
  <c r="AK740" i="1"/>
  <c r="AK716" i="1"/>
  <c r="AK669" i="1"/>
  <c r="AK656" i="1"/>
  <c r="AK641" i="1"/>
  <c r="AK626" i="1"/>
  <c r="AK553" i="1"/>
  <c r="AK984" i="1"/>
  <c r="AK965" i="1"/>
  <c r="AK724" i="1"/>
  <c r="AK676" i="1"/>
  <c r="AK657" i="1"/>
  <c r="AK987" i="1"/>
  <c r="AK979" i="1"/>
  <c r="AK945" i="1"/>
  <c r="AK911" i="1"/>
  <c r="AK909" i="1"/>
  <c r="AK894" i="1"/>
  <c r="AK812" i="1"/>
  <c r="AK955" i="1"/>
  <c r="AK776" i="1"/>
  <c r="AK761" i="1"/>
  <c r="AK712" i="1"/>
  <c r="AK850" i="1"/>
  <c r="AK820" i="1"/>
  <c r="AK785" i="1"/>
  <c r="AK753" i="1"/>
  <c r="AK614" i="1"/>
  <c r="AK589" i="1"/>
  <c r="AK529" i="1"/>
  <c r="AK480" i="1"/>
  <c r="AK473" i="1"/>
  <c r="AK392" i="1"/>
  <c r="AK884" i="1"/>
  <c r="AK786" i="1"/>
  <c r="AK702" i="1"/>
  <c r="AK698" i="1"/>
  <c r="AK667" i="1"/>
  <c r="AK651" i="1"/>
  <c r="AK607" i="1"/>
  <c r="AK582" i="1"/>
  <c r="AK510" i="1"/>
  <c r="AK458" i="1"/>
  <c r="AK913" i="1"/>
  <c r="AK741" i="1"/>
  <c r="AK666" i="1"/>
  <c r="AK636" i="1"/>
  <c r="AK621" i="1"/>
  <c r="AK822" i="1"/>
  <c r="AK789" i="1"/>
  <c r="AK756" i="1"/>
  <c r="AK1067" i="1"/>
  <c r="AK770" i="1"/>
  <c r="AK742" i="1"/>
  <c r="AK686" i="1"/>
  <c r="AK569" i="1"/>
  <c r="AK504" i="1"/>
  <c r="AD1133" i="1"/>
  <c r="AK245" i="1"/>
  <c r="AK266" i="1"/>
  <c r="AK295" i="1"/>
  <c r="AK301" i="1"/>
  <c r="S396" i="1"/>
  <c r="S1122" i="1" s="1"/>
  <c r="AJ314" i="1"/>
  <c r="AK383" i="1"/>
  <c r="AG393" i="1"/>
  <c r="S484" i="1"/>
  <c r="S1123" i="1" s="1"/>
  <c r="AK430" i="1"/>
  <c r="AK448" i="1"/>
  <c r="AK449" i="1"/>
  <c r="AK456" i="1"/>
  <c r="AJ463" i="1"/>
  <c r="AI467" i="1"/>
  <c r="AK492" i="1"/>
  <c r="Q572" i="1"/>
  <c r="Q1124" i="1" s="1"/>
  <c r="AK518" i="1"/>
  <c r="AK526" i="1"/>
  <c r="AJ529" i="1"/>
  <c r="AI529" i="1"/>
  <c r="AG568" i="1"/>
  <c r="AJ579" i="1"/>
  <c r="AI584" i="1"/>
  <c r="AH598" i="1"/>
  <c r="AI598" i="1"/>
  <c r="AK639" i="1"/>
  <c r="AH642" i="1"/>
  <c r="AI642" i="1"/>
  <c r="AK677" i="1"/>
  <c r="AJ699" i="1"/>
  <c r="AI699" i="1"/>
  <c r="AH700" i="1"/>
  <c r="AI700" i="1"/>
  <c r="AJ700" i="1"/>
  <c r="AK807" i="1"/>
  <c r="AJ813" i="1"/>
  <c r="AI813" i="1"/>
  <c r="AH813" i="1"/>
  <c r="AK930" i="1"/>
  <c r="J1008" i="1"/>
  <c r="J1129" i="1" s="1"/>
  <c r="AI1047" i="1"/>
  <c r="AJ1047" i="1"/>
  <c r="AH1047" i="1"/>
  <c r="AH468" i="1"/>
  <c r="AJ516" i="1"/>
  <c r="AH516" i="1"/>
  <c r="AI546" i="1"/>
  <c r="AK552" i="1"/>
  <c r="AH589" i="1"/>
  <c r="AJ600" i="1"/>
  <c r="AH600" i="1"/>
  <c r="AI607" i="1"/>
  <c r="AH614" i="1"/>
  <c r="AK625" i="1"/>
  <c r="AK652" i="1"/>
  <c r="U744" i="1"/>
  <c r="U1126" i="1" s="1"/>
  <c r="AI668" i="1"/>
  <c r="AH668" i="1"/>
  <c r="P744" i="1"/>
  <c r="P1126" i="1" s="1"/>
  <c r="AJ670" i="1"/>
  <c r="AI670" i="1"/>
  <c r="AH670" i="1"/>
  <c r="AK733" i="1"/>
  <c r="P832" i="1"/>
  <c r="P1127" i="1" s="1"/>
  <c r="AJ752" i="1"/>
  <c r="AI752" i="1"/>
  <c r="AH752" i="1"/>
  <c r="AJ755" i="1"/>
  <c r="AI755" i="1"/>
  <c r="AH755" i="1"/>
  <c r="AK777" i="1"/>
  <c r="AK778" i="1"/>
  <c r="AJ814" i="1"/>
  <c r="AI814" i="1"/>
  <c r="AH814" i="1"/>
  <c r="AK904" i="1"/>
  <c r="S832" i="1"/>
  <c r="S1127" i="1" s="1"/>
  <c r="AJ750" i="1"/>
  <c r="AI750" i="1"/>
  <c r="AH750" i="1"/>
  <c r="AJ769" i="1"/>
  <c r="AH769" i="1"/>
  <c r="AK813" i="1"/>
  <c r="AJ891" i="1"/>
  <c r="AH891" i="1"/>
  <c r="AK892" i="1"/>
  <c r="AI901" i="1"/>
  <c r="AJ901" i="1"/>
  <c r="AH946" i="1"/>
  <c r="AI946" i="1"/>
  <c r="AJ946" i="1"/>
  <c r="AH413" i="1"/>
  <c r="AH436" i="1"/>
  <c r="AH438" i="1"/>
  <c r="AI468" i="1"/>
  <c r="U572" i="1"/>
  <c r="U1124" i="1" s="1"/>
  <c r="AI493" i="1"/>
  <c r="I572" i="1"/>
  <c r="I1124" i="1" s="1"/>
  <c r="AH500" i="1"/>
  <c r="AI516" i="1"/>
  <c r="AI522" i="1"/>
  <c r="AJ543" i="1"/>
  <c r="AJ559" i="1"/>
  <c r="AK584" i="1"/>
  <c r="AI589" i="1"/>
  <c r="AK590" i="1"/>
  <c r="AI600" i="1"/>
  <c r="AI604" i="1"/>
  <c r="AI614" i="1"/>
  <c r="AI632" i="1"/>
  <c r="AI648" i="1"/>
  <c r="AH648" i="1"/>
  <c r="AJ668" i="1"/>
  <c r="AJ680" i="1"/>
  <c r="AI680" i="1"/>
  <c r="AH680" i="1"/>
  <c r="AJ708" i="1"/>
  <c r="AH708" i="1"/>
  <c r="AK713" i="1"/>
  <c r="AI714" i="1"/>
  <c r="AH714" i="1"/>
  <c r="AJ716" i="1"/>
  <c r="AI716" i="1"/>
  <c r="AH716" i="1"/>
  <c r="AK720" i="1"/>
  <c r="AJ728" i="1"/>
  <c r="AH730" i="1"/>
  <c r="AK750" i="1"/>
  <c r="T832" i="1"/>
  <c r="T1127" i="1" s="1"/>
  <c r="AL754" i="1"/>
  <c r="AL832" i="1" s="1"/>
  <c r="L832" i="1"/>
  <c r="L1127" i="1" s="1"/>
  <c r="AJ775" i="1"/>
  <c r="AI775" i="1"/>
  <c r="AH775" i="1"/>
  <c r="AK799" i="1"/>
  <c r="S920" i="1"/>
  <c r="S1128" i="1" s="1"/>
  <c r="AJ838" i="1"/>
  <c r="AI838" i="1"/>
  <c r="AH838" i="1"/>
  <c r="AH839" i="1"/>
  <c r="AJ839" i="1"/>
  <c r="AI839" i="1"/>
  <c r="I920" i="1"/>
  <c r="I1128" i="1" s="1"/>
  <c r="AH842" i="1"/>
  <c r="AJ871" i="1"/>
  <c r="AI871" i="1"/>
  <c r="AH871" i="1"/>
  <c r="AK891" i="1"/>
  <c r="AK939" i="1"/>
  <c r="AK946" i="1"/>
  <c r="AJ953" i="1"/>
  <c r="AI953" i="1"/>
  <c r="AH953" i="1"/>
  <c r="AJ954" i="1"/>
  <c r="AI954" i="1"/>
  <c r="AH954" i="1"/>
  <c r="AK1015" i="1"/>
  <c r="T1096" i="1"/>
  <c r="T1130" i="1" s="1"/>
  <c r="AJ1018" i="1"/>
  <c r="AI1018" i="1"/>
  <c r="AH1018" i="1"/>
  <c r="AI1053" i="1"/>
  <c r="AH1053" i="1"/>
  <c r="AJ1053" i="1"/>
  <c r="AK1132" i="1"/>
  <c r="AK1112" i="1"/>
  <c r="AK1154" i="1" s="1"/>
  <c r="AI413" i="1"/>
  <c r="AI436" i="1"/>
  <c r="AI438" i="1"/>
  <c r="AI441" i="1"/>
  <c r="AJ468" i="1"/>
  <c r="AK476" i="1"/>
  <c r="AI501" i="1"/>
  <c r="AK509" i="1"/>
  <c r="AH512" i="1"/>
  <c r="AK522" i="1"/>
  <c r="AI554" i="1"/>
  <c r="AJ561" i="1"/>
  <c r="AJ565" i="1"/>
  <c r="AJ589" i="1"/>
  <c r="AJ614" i="1"/>
  <c r="AK633" i="1"/>
  <c r="AJ644" i="1"/>
  <c r="AI644" i="1"/>
  <c r="AH644" i="1"/>
  <c r="AH650" i="1"/>
  <c r="AJ686" i="1"/>
  <c r="AK708" i="1"/>
  <c r="AK714" i="1"/>
  <c r="AH715" i="1"/>
  <c r="AK728" i="1"/>
  <c r="AI762" i="1"/>
  <c r="AI763" i="1"/>
  <c r="AH763" i="1"/>
  <c r="AI770" i="1"/>
  <c r="AH772" i="1"/>
  <c r="AI772" i="1"/>
  <c r="AK798" i="1"/>
  <c r="AJ878" i="1"/>
  <c r="AI878" i="1"/>
  <c r="AH878" i="1"/>
  <c r="AK455" i="1"/>
  <c r="AK501" i="1"/>
  <c r="AK548" i="1"/>
  <c r="AN1124" i="1"/>
  <c r="AN574" i="1"/>
  <c r="AN1146" i="1" s="1"/>
  <c r="AI618" i="1"/>
  <c r="AJ634" i="1"/>
  <c r="AK644" i="1"/>
  <c r="AK650" i="1"/>
  <c r="AJ685" i="1"/>
  <c r="AI685" i="1"/>
  <c r="AH685" i="1"/>
  <c r="AJ687" i="1"/>
  <c r="AH687" i="1"/>
  <c r="AK715" i="1"/>
  <c r="AK763" i="1"/>
  <c r="AK772" i="1"/>
  <c r="AI797" i="1"/>
  <c r="AJ825" i="1"/>
  <c r="AK843" i="1"/>
  <c r="AI938" i="1"/>
  <c r="AH938" i="1"/>
  <c r="AJ938" i="1"/>
  <c r="AJ975" i="1"/>
  <c r="AI975" i="1"/>
  <c r="AH975" i="1"/>
  <c r="AK1028" i="1"/>
  <c r="AJ635" i="1"/>
  <c r="AM657" i="1"/>
  <c r="AK680" i="1"/>
  <c r="AK687" i="1"/>
  <c r="AK694" i="1"/>
  <c r="AK701" i="1"/>
  <c r="AK725" i="1"/>
  <c r="AM832" i="1"/>
  <c r="AI783" i="1"/>
  <c r="AJ803" i="1"/>
  <c r="AI803" i="1"/>
  <c r="AH803" i="1"/>
  <c r="AK870" i="1"/>
  <c r="AJ930" i="1"/>
  <c r="AI930" i="1"/>
  <c r="AH930" i="1"/>
  <c r="I1008" i="1"/>
  <c r="I1129" i="1" s="1"/>
  <c r="AK938" i="1"/>
  <c r="AK954" i="1"/>
  <c r="AI1015" i="1"/>
  <c r="AJ1015" i="1"/>
  <c r="AH1015" i="1"/>
  <c r="AJ1069" i="1"/>
  <c r="AI1069" i="1"/>
  <c r="AH1069" i="1"/>
  <c r="AI1107" i="1"/>
  <c r="AH1107" i="1"/>
  <c r="AJ1132" i="1"/>
  <c r="AJ1112" i="1"/>
  <c r="AJ1154" i="1" s="1"/>
  <c r="AO1125" i="1"/>
  <c r="AO662" i="1"/>
  <c r="AO1147" i="1" s="1"/>
  <c r="T744" i="1"/>
  <c r="T1126" i="1" s="1"/>
  <c r="AH709" i="1"/>
  <c r="AK730" i="1"/>
  <c r="AJ732" i="1"/>
  <c r="AC744" i="1"/>
  <c r="AC1126" i="1" s="1"/>
  <c r="AC1133" i="1" s="1"/>
  <c r="AI737" i="1"/>
  <c r="AH737" i="1"/>
  <c r="AJ762" i="1"/>
  <c r="AK769" i="1"/>
  <c r="AJ783" i="1"/>
  <c r="AK790" i="1"/>
  <c r="AI796" i="1"/>
  <c r="AJ796" i="1"/>
  <c r="AK800" i="1"/>
  <c r="T920" i="1"/>
  <c r="T1128" i="1" s="1"/>
  <c r="AK838" i="1"/>
  <c r="AJ850" i="1"/>
  <c r="AH850" i="1"/>
  <c r="AJ851" i="1"/>
  <c r="AI851" i="1"/>
  <c r="AH851" i="1"/>
  <c r="AH858" i="1"/>
  <c r="AJ864" i="1"/>
  <c r="AI864" i="1"/>
  <c r="AH864" i="1"/>
  <c r="AK878" i="1"/>
  <c r="AK885" i="1"/>
  <c r="K1008" i="1"/>
  <c r="K1129" i="1" s="1"/>
  <c r="AK953" i="1"/>
  <c r="AN1098" i="1"/>
  <c r="AN1152" i="1" s="1"/>
  <c r="AN1130" i="1"/>
  <c r="AI543" i="1"/>
  <c r="AI580" i="1"/>
  <c r="AH596" i="1"/>
  <c r="AI635" i="1"/>
  <c r="AK692" i="1"/>
  <c r="AK699" i="1"/>
  <c r="AJ721" i="1"/>
  <c r="AI721" i="1"/>
  <c r="AH721" i="1"/>
  <c r="Q832" i="1"/>
  <c r="Q1127" i="1" s="1"/>
  <c r="AK752" i="1"/>
  <c r="AI791" i="1"/>
  <c r="AH791" i="1"/>
  <c r="AK797" i="1"/>
  <c r="J920" i="1"/>
  <c r="J1128" i="1" s="1"/>
  <c r="AK842" i="1"/>
  <c r="AK859" i="1"/>
  <c r="AI860" i="1"/>
  <c r="AK863" i="1"/>
  <c r="AH874" i="1"/>
  <c r="AJ874" i="1"/>
  <c r="AH902" i="1"/>
  <c r="AJ902" i="1"/>
  <c r="AI902" i="1"/>
  <c r="AJ959" i="1"/>
  <c r="AI959" i="1"/>
  <c r="AH959" i="1"/>
  <c r="L1096" i="1"/>
  <c r="L1130" i="1" s="1"/>
  <c r="J660" i="1"/>
  <c r="J1125" i="1" s="1"/>
  <c r="AH619" i="1"/>
  <c r="AI649" i="1"/>
  <c r="AH649" i="1"/>
  <c r="AJ706" i="1"/>
  <c r="AJ754" i="1"/>
  <c r="AJ797" i="1"/>
  <c r="AI843" i="1"/>
  <c r="AH843" i="1"/>
  <c r="AJ843" i="1"/>
  <c r="AK844" i="1"/>
  <c r="AK849" i="1"/>
  <c r="AK860" i="1"/>
  <c r="AH863" i="1"/>
  <c r="AJ877" i="1"/>
  <c r="AJ940" i="1"/>
  <c r="AI940" i="1"/>
  <c r="AH940" i="1"/>
  <c r="U1096" i="1"/>
  <c r="U1130" i="1" s="1"/>
  <c r="AK1034" i="1"/>
  <c r="AI1049" i="1"/>
  <c r="AJ1049" i="1"/>
  <c r="AL1105" i="1"/>
  <c r="AL1153" i="1" s="1"/>
  <c r="AL1131" i="1"/>
  <c r="AK784" i="1"/>
  <c r="AJ798" i="1"/>
  <c r="AK805" i="1"/>
  <c r="AJ806" i="1"/>
  <c r="AK823" i="1"/>
  <c r="U920" i="1"/>
  <c r="U1128" i="1" s="1"/>
  <c r="AJ844" i="1"/>
  <c r="AJ855" i="1"/>
  <c r="AI904" i="1"/>
  <c r="AH904" i="1"/>
  <c r="AK975" i="1"/>
  <c r="AI1014" i="1"/>
  <c r="AJ1014" i="1"/>
  <c r="AH1014" i="1"/>
  <c r="AJ1034" i="1"/>
  <c r="AI1034" i="1"/>
  <c r="AH1034" i="1"/>
  <c r="AJ1070" i="1"/>
  <c r="AI1070" i="1"/>
  <c r="AH1070" i="1"/>
  <c r="AH1077" i="1"/>
  <c r="AJ1077" i="1"/>
  <c r="R832" i="1"/>
  <c r="R1127" i="1" s="1"/>
  <c r="AI760" i="1"/>
  <c r="AJ761" i="1"/>
  <c r="AI761" i="1"/>
  <c r="AH761" i="1"/>
  <c r="AJ776" i="1"/>
  <c r="AI776" i="1"/>
  <c r="AH776" i="1"/>
  <c r="AJ819" i="1"/>
  <c r="P920" i="1"/>
  <c r="P1128" i="1" s="1"/>
  <c r="AH840" i="1"/>
  <c r="AJ847" i="1"/>
  <c r="AI847" i="1"/>
  <c r="AH847" i="1"/>
  <c r="AH856" i="1"/>
  <c r="AK864" i="1"/>
  <c r="AH880" i="1"/>
  <c r="AI894" i="1"/>
  <c r="AH894" i="1"/>
  <c r="AI908" i="1"/>
  <c r="AJ910" i="1"/>
  <c r="AH912" i="1"/>
  <c r="AI968" i="1"/>
  <c r="AH968" i="1"/>
  <c r="AJ968" i="1"/>
  <c r="AI972" i="1"/>
  <c r="AK1001" i="1"/>
  <c r="AJ1024" i="1"/>
  <c r="AJ1061" i="1"/>
  <c r="AH728" i="1"/>
  <c r="AH798" i="1"/>
  <c r="AI807" i="1"/>
  <c r="AJ808" i="1"/>
  <c r="AK819" i="1"/>
  <c r="AG829" i="1"/>
  <c r="AK840" i="1"/>
  <c r="AH855" i="1"/>
  <c r="AI857" i="1"/>
  <c r="AK880" i="1"/>
  <c r="AJ904" i="1"/>
  <c r="AK907" i="1"/>
  <c r="AK910" i="1"/>
  <c r="AJ911" i="1"/>
  <c r="AI911" i="1"/>
  <c r="AH911" i="1"/>
  <c r="AK966" i="1"/>
  <c r="AJ1039" i="1"/>
  <c r="AI1039" i="1"/>
  <c r="AH1039" i="1"/>
  <c r="AI1077" i="1"/>
  <c r="S1096" i="1"/>
  <c r="S1130" i="1" s="1"/>
  <c r="AI728" i="1"/>
  <c r="AM737" i="1"/>
  <c r="AJ767" i="1"/>
  <c r="AI767" i="1"/>
  <c r="AJ782" i="1"/>
  <c r="AI782" i="1"/>
  <c r="AH782" i="1"/>
  <c r="AK792" i="1"/>
  <c r="AI798" i="1"/>
  <c r="AH799" i="1"/>
  <c r="AH806" i="1"/>
  <c r="AI820" i="1"/>
  <c r="AH820" i="1"/>
  <c r="AI855" i="1"/>
  <c r="AJ907" i="1"/>
  <c r="AI907" i="1"/>
  <c r="AH907" i="1"/>
  <c r="AI960" i="1"/>
  <c r="AJ960" i="1"/>
  <c r="AH960" i="1"/>
  <c r="AH966" i="1"/>
  <c r="AI999" i="1"/>
  <c r="AH999" i="1"/>
  <c r="AH1061" i="1"/>
  <c r="AK1068" i="1"/>
  <c r="AJ730" i="1"/>
  <c r="AH733" i="1"/>
  <c r="AK767" i="1"/>
  <c r="AK771" i="1"/>
  <c r="AJ786" i="1"/>
  <c r="AI786" i="1"/>
  <c r="AH786" i="1"/>
  <c r="AI800" i="1"/>
  <c r="AJ811" i="1"/>
  <c r="AI811" i="1"/>
  <c r="AH811" i="1"/>
  <c r="AJ821" i="1"/>
  <c r="AI841" i="1"/>
  <c r="AH841" i="1"/>
  <c r="AJ849" i="1"/>
  <c r="AI849" i="1"/>
  <c r="AK881" i="1"/>
  <c r="AH896" i="1"/>
  <c r="AK959" i="1"/>
  <c r="AK962" i="1"/>
  <c r="AG1005" i="1"/>
  <c r="AI1046" i="1"/>
  <c r="AH1046" i="1"/>
  <c r="AJ1056" i="1"/>
  <c r="AH1056" i="1"/>
  <c r="AI1056" i="1"/>
  <c r="AH881" i="1"/>
  <c r="AH908" i="1"/>
  <c r="AH931" i="1"/>
  <c r="AK940" i="1"/>
  <c r="AK1014" i="1"/>
  <c r="AK1046" i="1"/>
  <c r="AK1047" i="1"/>
  <c r="AJ1068" i="1"/>
  <c r="AH1068" i="1"/>
  <c r="K920" i="1"/>
  <c r="K1128" i="1" s="1"/>
  <c r="AK874" i="1"/>
  <c r="AI879" i="1"/>
  <c r="AH879" i="1"/>
  <c r="AK912" i="1"/>
  <c r="AJ927" i="1"/>
  <c r="L1008" i="1"/>
  <c r="L1129" i="1" s="1"/>
  <c r="AI932" i="1"/>
  <c r="AH932" i="1"/>
  <c r="AH945" i="1"/>
  <c r="AJ988" i="1"/>
  <c r="AI988" i="1"/>
  <c r="AH988" i="1"/>
  <c r="AJ991" i="1"/>
  <c r="AH991" i="1"/>
  <c r="AI991" i="1"/>
  <c r="AH997" i="1"/>
  <c r="AJ997" i="1"/>
  <c r="AI998" i="1"/>
  <c r="AJ998" i="1"/>
  <c r="AH998" i="1"/>
  <c r="AK1024" i="1"/>
  <c r="Q1096" i="1"/>
  <c r="Q1130" i="1" s="1"/>
  <c r="AK1043" i="1"/>
  <c r="AK1053" i="1"/>
  <c r="AI1063" i="1"/>
  <c r="AH1063" i="1"/>
  <c r="AJ1063" i="1"/>
  <c r="AH1067" i="1"/>
  <c r="AM1107" i="1"/>
  <c r="V1110" i="1"/>
  <c r="V1132" i="1" s="1"/>
  <c r="AH797" i="1"/>
  <c r="AH807" i="1"/>
  <c r="AH822" i="1"/>
  <c r="AI900" i="1"/>
  <c r="AH900" i="1"/>
  <c r="AK927" i="1"/>
  <c r="AK935" i="1"/>
  <c r="AJ951" i="1"/>
  <c r="AI951" i="1"/>
  <c r="AH951" i="1"/>
  <c r="AK961" i="1"/>
  <c r="AH967" i="1"/>
  <c r="AJ982" i="1"/>
  <c r="AI982" i="1"/>
  <c r="AJ987" i="1"/>
  <c r="AH987" i="1"/>
  <c r="AI987" i="1"/>
  <c r="AK991" i="1"/>
  <c r="AH996" i="1"/>
  <c r="AJ996" i="1"/>
  <c r="AI996" i="1"/>
  <c r="R1096" i="1"/>
  <c r="R1130" i="1" s="1"/>
  <c r="AJ1041" i="1"/>
  <c r="AI1041" i="1"/>
  <c r="AH1041" i="1"/>
  <c r="AK1062" i="1"/>
  <c r="AK1063" i="1"/>
  <c r="AJ1087" i="1"/>
  <c r="AI1087" i="1"/>
  <c r="AH1087" i="1"/>
  <c r="AG830" i="1"/>
  <c r="AH877" i="1"/>
  <c r="AJ881" i="1"/>
  <c r="AK895" i="1"/>
  <c r="AJ908" i="1"/>
  <c r="AJ931" i="1"/>
  <c r="AJ936" i="1"/>
  <c r="AI936" i="1"/>
  <c r="AH936" i="1"/>
  <c r="AK951" i="1"/>
  <c r="AK982" i="1"/>
  <c r="AH983" i="1"/>
  <c r="AJ983" i="1"/>
  <c r="AI983" i="1"/>
  <c r="AM1004" i="1"/>
  <c r="AM1008" i="1" s="1"/>
  <c r="AJ885" i="1"/>
  <c r="AI913" i="1"/>
  <c r="AH913" i="1"/>
  <c r="AK936" i="1"/>
  <c r="AK983" i="1"/>
  <c r="AJ1019" i="1"/>
  <c r="AI1019" i="1"/>
  <c r="AH1019" i="1"/>
  <c r="AL1026" i="1"/>
  <c r="AL1096" i="1" s="1"/>
  <c r="AI1026" i="1"/>
  <c r="AH1040" i="1"/>
  <c r="AJ1040" i="1"/>
  <c r="AJ1050" i="1"/>
  <c r="AI1050" i="1"/>
  <c r="AH1050" i="1"/>
  <c r="AK996" i="1"/>
  <c r="K1096" i="1"/>
  <c r="K1130" i="1" s="1"/>
  <c r="AK1061" i="1"/>
  <c r="AJ980" i="1"/>
  <c r="AG1006" i="1"/>
  <c r="AH1024" i="1"/>
  <c r="AI1025" i="1"/>
  <c r="AJ1025" i="1"/>
  <c r="AH1025" i="1"/>
  <c r="AI1031" i="1"/>
  <c r="AH1031" i="1"/>
  <c r="AK1072" i="1"/>
  <c r="AJ1075" i="1"/>
  <c r="AI1075" i="1"/>
  <c r="AH1076" i="1"/>
  <c r="AJ1076" i="1"/>
  <c r="AI1076" i="1"/>
  <c r="AJ1080" i="1"/>
  <c r="AI1080" i="1"/>
  <c r="P1096" i="1"/>
  <c r="P1130" i="1" s="1"/>
  <c r="AN1131" i="1"/>
  <c r="AN1105" i="1"/>
  <c r="AN1153" i="1" s="1"/>
  <c r="AG1132" i="1"/>
  <c r="AG1112" i="1"/>
  <c r="AH947" i="1"/>
  <c r="AJ972" i="1"/>
  <c r="AK980" i="1"/>
  <c r="AK990" i="1"/>
  <c r="AK999" i="1"/>
  <c r="AI1024" i="1"/>
  <c r="AK1075" i="1"/>
  <c r="AK1076" i="1"/>
  <c r="AK1080" i="1"/>
  <c r="AH1083" i="1"/>
  <c r="AJ1083" i="1"/>
  <c r="AI1083" i="1"/>
  <c r="AH1086" i="1"/>
  <c r="AI1088" i="1"/>
  <c r="AH1088" i="1"/>
  <c r="AJ1088" i="1"/>
  <c r="A1140" i="1"/>
  <c r="A1119" i="1"/>
  <c r="AK944" i="1"/>
  <c r="AH962" i="1"/>
  <c r="AJ962" i="1"/>
  <c r="AI962" i="1"/>
  <c r="AK972" i="1"/>
  <c r="AJ1027" i="1"/>
  <c r="AH1027" i="1"/>
  <c r="AH1035" i="1"/>
  <c r="AJ1035" i="1"/>
  <c r="AI1035" i="1"/>
  <c r="AJ1046" i="1"/>
  <c r="AK1079" i="1"/>
  <c r="AK1083" i="1"/>
  <c r="AK1087" i="1"/>
  <c r="AK1088" i="1"/>
  <c r="S1008" i="1"/>
  <c r="S1129" i="1" s="1"/>
  <c r="Q1008" i="1"/>
  <c r="Q1129" i="1" s="1"/>
  <c r="AJ976" i="1"/>
  <c r="AI981" i="1"/>
  <c r="AJ1020" i="1"/>
  <c r="AH1020" i="1"/>
  <c r="AI989" i="1"/>
  <c r="AJ1032" i="1"/>
  <c r="AH1032" i="1"/>
  <c r="AJ1054" i="1"/>
  <c r="AH1054" i="1"/>
  <c r="AK1070" i="1"/>
  <c r="AK1085" i="1"/>
  <c r="W1109" i="1"/>
  <c r="AI966" i="1"/>
  <c r="AK989" i="1"/>
  <c r="AH1000" i="1"/>
  <c r="AJ1017" i="1"/>
  <c r="I1096" i="1"/>
  <c r="I1130" i="1" s="1"/>
  <c r="AH1042" i="1"/>
  <c r="AH1071" i="1"/>
  <c r="AH979" i="1"/>
  <c r="J1096" i="1"/>
  <c r="J1130" i="1" s="1"/>
  <c r="AI1061" i="1"/>
  <c r="AH1078" i="1"/>
  <c r="G5" i="2" l="1"/>
  <c r="H5" i="2" s="1"/>
  <c r="I5" i="2" s="1"/>
  <c r="AG40" i="1"/>
  <c r="AG1008" i="1"/>
  <c r="H1151" i="1"/>
  <c r="L1151" i="1" s="1"/>
  <c r="AK1101" i="1"/>
  <c r="AK1103" i="1" s="1"/>
  <c r="AK1105" i="1" s="1"/>
  <c r="AK1153" i="1" s="1"/>
  <c r="AE1133" i="1"/>
  <c r="AM1096" i="1"/>
  <c r="AM1130" i="1" s="1"/>
  <c r="AI1101" i="1"/>
  <c r="AI1103" i="1" s="1"/>
  <c r="AI1105" i="1" s="1"/>
  <c r="AI1153" i="1" s="1"/>
  <c r="AJ1101" i="1"/>
  <c r="AJ1103" i="1" s="1"/>
  <c r="AJ1131" i="1" s="1"/>
  <c r="K1148" i="1"/>
  <c r="H1152" i="1"/>
  <c r="L1152" i="1" s="1"/>
  <c r="E33" i="2" s="1"/>
  <c r="G33" i="2" s="1"/>
  <c r="K1156" i="1"/>
  <c r="AI37" i="1"/>
  <c r="AG310" i="1"/>
  <c r="AG1096" i="1"/>
  <c r="AG1130" i="1" s="1"/>
  <c r="AG572" i="1"/>
  <c r="AG574" i="1" s="1"/>
  <c r="AM1108" i="1"/>
  <c r="AI1108" i="1"/>
  <c r="K1153" i="1"/>
  <c r="AM308" i="1"/>
  <c r="AM1121" i="1" s="1"/>
  <c r="H1153" i="1"/>
  <c r="L1153" i="1" s="1"/>
  <c r="H1156" i="1"/>
  <c r="L1156" i="1" s="1"/>
  <c r="H1155" i="1"/>
  <c r="L1155" i="1" s="1"/>
  <c r="J1150" i="1"/>
  <c r="O1150" i="1" s="1"/>
  <c r="H1157" i="1"/>
  <c r="L1157" i="1" s="1"/>
  <c r="H42" i="2"/>
  <c r="I42" i="2" s="1"/>
  <c r="K1150" i="1"/>
  <c r="K1157" i="1"/>
  <c r="AH1101" i="1"/>
  <c r="AH1103" i="1" s="1"/>
  <c r="AH1131" i="1" s="1"/>
  <c r="AG832" i="1"/>
  <c r="AG1127" i="1" s="1"/>
  <c r="H1148" i="1"/>
  <c r="L1148" i="1" s="1"/>
  <c r="AM1131" i="1"/>
  <c r="J1148" i="1"/>
  <c r="K1149" i="1"/>
  <c r="K1155" i="1"/>
  <c r="J1151" i="1"/>
  <c r="H1154" i="1"/>
  <c r="L1154" i="1" s="1"/>
  <c r="D1140" i="1"/>
  <c r="J1144" i="1"/>
  <c r="H1146" i="1"/>
  <c r="L1146" i="1" s="1"/>
  <c r="E24" i="2" s="1"/>
  <c r="J1154" i="1"/>
  <c r="J1147" i="1"/>
  <c r="J1146" i="1"/>
  <c r="AM920" i="1"/>
  <c r="AM1128" i="1" s="1"/>
  <c r="X40" i="1"/>
  <c r="X1117" i="1" s="1"/>
  <c r="X1133" i="1" s="1"/>
  <c r="H1147" i="1"/>
  <c r="L1147" i="1" s="1"/>
  <c r="K1152" i="1"/>
  <c r="D1154" i="1"/>
  <c r="I1159" i="1"/>
  <c r="J1155" i="1"/>
  <c r="D1151" i="1"/>
  <c r="J1156" i="1"/>
  <c r="J1149" i="1"/>
  <c r="H1149" i="1"/>
  <c r="L1149" i="1" s="1"/>
  <c r="K1147" i="1"/>
  <c r="K1154" i="1"/>
  <c r="J1157" i="1"/>
  <c r="H1150" i="1"/>
  <c r="L1150" i="1" s="1"/>
  <c r="J1152" i="1"/>
  <c r="K1151" i="1"/>
  <c r="L1145" i="1"/>
  <c r="E15" i="2" s="1"/>
  <c r="K1146" i="1"/>
  <c r="AM660" i="1"/>
  <c r="AM1125" i="1" s="1"/>
  <c r="AG920" i="1"/>
  <c r="AG922" i="1" s="1"/>
  <c r="D1141" i="1"/>
  <c r="I1133" i="1"/>
  <c r="AL396" i="1"/>
  <c r="AL1122" i="1" s="1"/>
  <c r="AN28" i="1"/>
  <c r="AG660" i="1"/>
  <c r="AG662" i="1" s="1"/>
  <c r="AG221" i="1"/>
  <c r="AG1120" i="1" s="1"/>
  <c r="AH28" i="1"/>
  <c r="AG396" i="1"/>
  <c r="AG1122" i="1" s="1"/>
  <c r="D1147" i="1"/>
  <c r="AH14" i="1"/>
  <c r="AL572" i="1"/>
  <c r="AL574" i="1" s="1"/>
  <c r="AL1146" i="1" s="1"/>
  <c r="M134" i="1"/>
  <c r="M1119" i="1" s="1"/>
  <c r="M1133" i="1" s="1"/>
  <c r="AM134" i="1"/>
  <c r="AM1119" i="1" s="1"/>
  <c r="AL744" i="1"/>
  <c r="AL1126" i="1" s="1"/>
  <c r="AG484" i="1"/>
  <c r="AG1123" i="1" s="1"/>
  <c r="D1149" i="1"/>
  <c r="Q1133" i="1"/>
  <c r="P1133" i="1"/>
  <c r="AK14" i="1"/>
  <c r="AO14" i="1"/>
  <c r="AN14" i="1"/>
  <c r="AG134" i="1"/>
  <c r="AG136" i="1" s="1"/>
  <c r="L1133" i="1"/>
  <c r="D1142" i="1"/>
  <c r="AO21" i="1"/>
  <c r="AI21" i="1"/>
  <c r="AH21" i="1"/>
  <c r="AN21" i="1"/>
  <c r="AK21" i="1"/>
  <c r="AK1008" i="1"/>
  <c r="AK1129" i="1" s="1"/>
  <c r="U1133" i="1"/>
  <c r="AM484" i="1"/>
  <c r="AM1123" i="1" s="1"/>
  <c r="AH37" i="1"/>
  <c r="S1133" i="1"/>
  <c r="AF1103" i="1"/>
  <c r="AF1131" i="1" s="1"/>
  <c r="T1133" i="1"/>
  <c r="AG1131" i="1"/>
  <c r="AG1105" i="1"/>
  <c r="Z40" i="1"/>
  <c r="Z1117" i="1" s="1"/>
  <c r="AM744" i="1"/>
  <c r="AM1126" i="1" s="1"/>
  <c r="AK37" i="1"/>
  <c r="AL1117" i="1"/>
  <c r="AL42" i="1"/>
  <c r="AL1139" i="1" s="1"/>
  <c r="AO28" i="1"/>
  <c r="AK28" i="1"/>
  <c r="AL308" i="1"/>
  <c r="AL1121" i="1" s="1"/>
  <c r="AH48" i="1"/>
  <c r="AH1140" i="1" s="1"/>
  <c r="AN37" i="1"/>
  <c r="K1133" i="1"/>
  <c r="R1133" i="1"/>
  <c r="AK221" i="1"/>
  <c r="AK1120" i="1" s="1"/>
  <c r="AH308" i="1"/>
  <c r="AH1121" i="1" s="1"/>
  <c r="O134" i="1"/>
  <c r="O1119" i="1" s="1"/>
  <c r="O1133" i="1" s="1"/>
  <c r="AM1122" i="1"/>
  <c r="AM398" i="1"/>
  <c r="AM1144" i="1" s="1"/>
  <c r="AL1127" i="1"/>
  <c r="AL834" i="1"/>
  <c r="AL1149" i="1" s="1"/>
  <c r="AG1129" i="1"/>
  <c r="AG1010" i="1"/>
  <c r="AL1130" i="1"/>
  <c r="AL1098" i="1"/>
  <c r="AL1152" i="1" s="1"/>
  <c r="AM1129" i="1"/>
  <c r="AM1010" i="1"/>
  <c r="AM1151" i="1" s="1"/>
  <c r="D1150" i="1"/>
  <c r="AH920" i="1"/>
  <c r="AI660" i="1"/>
  <c r="AM1120" i="1"/>
  <c r="AM223" i="1"/>
  <c r="AM1142" i="1" s="1"/>
  <c r="AI484" i="1"/>
  <c r="AG1126" i="1"/>
  <c r="AG746" i="1"/>
  <c r="AJ484" i="1"/>
  <c r="AH660" i="1"/>
  <c r="AG1117" i="1"/>
  <c r="AG42" i="1"/>
  <c r="AL1129" i="1"/>
  <c r="AL1010" i="1"/>
  <c r="AL1151" i="1" s="1"/>
  <c r="AI1109" i="1"/>
  <c r="AI1110" i="1" s="1"/>
  <c r="AH1109" i="1"/>
  <c r="AH1110" i="1" s="1"/>
  <c r="AM1109" i="1"/>
  <c r="A1141" i="1"/>
  <c r="A1120" i="1"/>
  <c r="AK1096" i="1"/>
  <c r="AI920" i="1"/>
  <c r="AK1118" i="1"/>
  <c r="AK48" i="1"/>
  <c r="AK1140" i="1" s="1"/>
  <c r="AK484" i="1"/>
  <c r="AM1117" i="1"/>
  <c r="AM42" i="1"/>
  <c r="AM1139" i="1" s="1"/>
  <c r="AM1127" i="1"/>
  <c r="AM834" i="1"/>
  <c r="AM1149" i="1" s="1"/>
  <c r="AJ920" i="1"/>
  <c r="AH396" i="1"/>
  <c r="AL1123" i="1"/>
  <c r="AL486" i="1"/>
  <c r="AL1145" i="1" s="1"/>
  <c r="AJ130" i="1"/>
  <c r="AI130" i="1"/>
  <c r="AH130" i="1"/>
  <c r="AK660" i="1"/>
  <c r="AJ744" i="1"/>
  <c r="AJ1008" i="1"/>
  <c r="AI1008" i="1"/>
  <c r="V1133" i="1"/>
  <c r="AH1008" i="1"/>
  <c r="AL922" i="1"/>
  <c r="AL1150" i="1" s="1"/>
  <c r="AL1128" i="1"/>
  <c r="AI396" i="1"/>
  <c r="AH1096" i="1"/>
  <c r="AK572" i="1"/>
  <c r="N134" i="1"/>
  <c r="N1119" i="1" s="1"/>
  <c r="N1133" i="1" s="1"/>
  <c r="AK129" i="1"/>
  <c r="AK134" i="1" s="1"/>
  <c r="AK832" i="1"/>
  <c r="D1152" i="1"/>
  <c r="AL1120" i="1"/>
  <c r="AL223" i="1"/>
  <c r="AL1142" i="1" s="1"/>
  <c r="AI1118" i="1"/>
  <c r="AI48" i="1"/>
  <c r="AI1140" i="1" s="1"/>
  <c r="AK308" i="1"/>
  <c r="D1145" i="1"/>
  <c r="AL1119" i="1"/>
  <c r="AL136" i="1"/>
  <c r="AL1141" i="1" s="1"/>
  <c r="AI572" i="1"/>
  <c r="J1133" i="1"/>
  <c r="AJ832" i="1"/>
  <c r="AL1125" i="1"/>
  <c r="AL662" i="1"/>
  <c r="AL1147" i="1" s="1"/>
  <c r="AJ1118" i="1"/>
  <c r="AJ48" i="1"/>
  <c r="AJ1140" i="1" s="1"/>
  <c r="AJ572" i="1"/>
  <c r="D1143" i="1"/>
  <c r="AJ396" i="1"/>
  <c r="AH832" i="1"/>
  <c r="AH744" i="1"/>
  <c r="AJ1096" i="1"/>
  <c r="AI832" i="1"/>
  <c r="W1110" i="1"/>
  <c r="W1132" i="1" s="1"/>
  <c r="AI308" i="1"/>
  <c r="AJ221" i="1"/>
  <c r="AH221" i="1"/>
  <c r="AH484" i="1"/>
  <c r="AH572" i="1"/>
  <c r="AI744" i="1"/>
  <c r="AI1096" i="1"/>
  <c r="AM1124" i="1"/>
  <c r="AM574" i="1"/>
  <c r="AM1146" i="1" s="1"/>
  <c r="AJ308" i="1"/>
  <c r="D1148" i="1"/>
  <c r="D1146" i="1"/>
  <c r="AI221" i="1"/>
  <c r="AH129" i="1"/>
  <c r="AH134" i="1" s="1"/>
  <c r="AJ660" i="1"/>
  <c r="AI129" i="1"/>
  <c r="AK1131" i="1"/>
  <c r="AK920" i="1"/>
  <c r="AK744" i="1"/>
  <c r="D1144" i="1"/>
  <c r="AK396" i="1"/>
  <c r="AJ129" i="1"/>
  <c r="AJ40" i="1"/>
  <c r="G24" i="2" l="1"/>
  <c r="H24" i="2" s="1"/>
  <c r="I24" i="2" s="1"/>
  <c r="G15" i="2"/>
  <c r="H15" i="2" s="1"/>
  <c r="I15" i="2" s="1"/>
  <c r="AI1131" i="1"/>
  <c r="AM1098" i="1"/>
  <c r="AM1152" i="1" s="1"/>
  <c r="AG1098" i="1"/>
  <c r="AL398" i="1"/>
  <c r="AL1144" i="1" s="1"/>
  <c r="AH1105" i="1"/>
  <c r="AG1124" i="1"/>
  <c r="AJ1105" i="1"/>
  <c r="AJ1153" i="1" s="1"/>
  <c r="I1150" i="1"/>
  <c r="M1150" i="1" s="1"/>
  <c r="P1150" i="1" s="1"/>
  <c r="AM310" i="1"/>
  <c r="AM1143" i="1" s="1"/>
  <c r="AG486" i="1"/>
  <c r="AI40" i="1"/>
  <c r="AI42" i="1" s="1"/>
  <c r="AI1139" i="1" s="1"/>
  <c r="AM922" i="1"/>
  <c r="AM1150" i="1" s="1"/>
  <c r="AG1125" i="1"/>
  <c r="AG834" i="1"/>
  <c r="AK223" i="1"/>
  <c r="AK1142" i="1" s="1"/>
  <c r="AM1110" i="1"/>
  <c r="AM1132" i="1" s="1"/>
  <c r="AM1133" i="1" s="1"/>
  <c r="J1145" i="1"/>
  <c r="AN40" i="1"/>
  <c r="AN42" i="1" s="1"/>
  <c r="AN1139" i="1" s="1"/>
  <c r="AN1155" i="1" s="1"/>
  <c r="AJ134" i="1"/>
  <c r="AJ1119" i="1" s="1"/>
  <c r="K1159" i="1"/>
  <c r="M1159" i="1" s="1"/>
  <c r="AM136" i="1"/>
  <c r="AM1141" i="1" s="1"/>
  <c r="AG1128" i="1"/>
  <c r="H33" i="2"/>
  <c r="I33" i="2" s="1"/>
  <c r="AL1124" i="1"/>
  <c r="AL1133" i="1" s="1"/>
  <c r="O1155" i="1"/>
  <c r="I1155" i="1"/>
  <c r="AO40" i="1"/>
  <c r="AO1117" i="1" s="1"/>
  <c r="AO1133" i="1" s="1"/>
  <c r="I1156" i="1"/>
  <c r="O1156" i="1"/>
  <c r="I1145" i="1"/>
  <c r="O1145" i="1"/>
  <c r="E18" i="2" s="1"/>
  <c r="G18" i="2" s="1"/>
  <c r="H18" i="2" s="1"/>
  <c r="I18" i="2" s="1"/>
  <c r="AK40" i="1"/>
  <c r="AK1117" i="1" s="1"/>
  <c r="I1151" i="1"/>
  <c r="O1151" i="1"/>
  <c r="I1152" i="1"/>
  <c r="O1152" i="1"/>
  <c r="E36" i="2" s="1"/>
  <c r="G36" i="2" s="1"/>
  <c r="I1144" i="1"/>
  <c r="O1144" i="1"/>
  <c r="I1157" i="1"/>
  <c r="O1157" i="1"/>
  <c r="O1148" i="1"/>
  <c r="I1148" i="1"/>
  <c r="AF1133" i="1"/>
  <c r="K1158" i="1"/>
  <c r="O1146" i="1"/>
  <c r="E27" i="2" s="1"/>
  <c r="G27" i="2" s="1"/>
  <c r="H27" i="2" s="1"/>
  <c r="I27" i="2" s="1"/>
  <c r="I1146" i="1"/>
  <c r="K1145" i="1"/>
  <c r="AM662" i="1"/>
  <c r="AM1147" i="1" s="1"/>
  <c r="W1133" i="1"/>
  <c r="H1159" i="1"/>
  <c r="L1159" i="1" s="1"/>
  <c r="E51" i="2" s="1"/>
  <c r="O1147" i="1"/>
  <c r="I1147" i="1"/>
  <c r="I1149" i="1"/>
  <c r="O1149" i="1"/>
  <c r="I1154" i="1"/>
  <c r="O1154" i="1"/>
  <c r="N1150" i="1"/>
  <c r="AL310" i="1"/>
  <c r="AL1143" i="1" s="1"/>
  <c r="AG223" i="1"/>
  <c r="AM746" i="1"/>
  <c r="AM1148" i="1" s="1"/>
  <c r="AG398" i="1"/>
  <c r="AH310" i="1"/>
  <c r="AH1143" i="1" s="1"/>
  <c r="AH40" i="1"/>
  <c r="AH1117" i="1" s="1"/>
  <c r="AG1119" i="1"/>
  <c r="AL746" i="1"/>
  <c r="AL1148" i="1" s="1"/>
  <c r="AM486" i="1"/>
  <c r="AM1145" i="1" s="1"/>
  <c r="AI134" i="1"/>
  <c r="AI1119" i="1" s="1"/>
  <c r="AP48" i="1"/>
  <c r="AP1140" i="1"/>
  <c r="Z1133" i="1"/>
  <c r="D1139" i="1"/>
  <c r="D1155" i="1" s="1"/>
  <c r="AK1010" i="1"/>
  <c r="AK1151" i="1" s="1"/>
  <c r="AK1119" i="1"/>
  <c r="AK136" i="1"/>
  <c r="AK1141" i="1" s="1"/>
  <c r="AH1119" i="1"/>
  <c r="AH136" i="1"/>
  <c r="AH1141" i="1" s="1"/>
  <c r="AJ1126" i="1"/>
  <c r="AJ746" i="1"/>
  <c r="AJ1148" i="1" s="1"/>
  <c r="AH1130" i="1"/>
  <c r="AH1098" i="1"/>
  <c r="AH1152" i="1" s="1"/>
  <c r="AI1120" i="1"/>
  <c r="AI223" i="1"/>
  <c r="AI1142" i="1" s="1"/>
  <c r="AJ1117" i="1"/>
  <c r="AJ42" i="1"/>
  <c r="AJ1139" i="1" s="1"/>
  <c r="AI1121" i="1"/>
  <c r="AI310" i="1"/>
  <c r="AH1126" i="1"/>
  <c r="AH746" i="1"/>
  <c r="AH1148" i="1" s="1"/>
  <c r="AJ1124" i="1"/>
  <c r="AJ574" i="1"/>
  <c r="AJ1146" i="1" s="1"/>
  <c r="AI1122" i="1"/>
  <c r="AI398" i="1"/>
  <c r="AI1144" i="1" s="1"/>
  <c r="AI1123" i="1"/>
  <c r="AI486" i="1"/>
  <c r="AI1145" i="1" s="1"/>
  <c r="AH1153" i="1"/>
  <c r="AP1153" i="1" s="1"/>
  <c r="AH1132" i="1"/>
  <c r="AH1112" i="1"/>
  <c r="AK1123" i="1"/>
  <c r="AK486" i="1"/>
  <c r="AK1145" i="1" s="1"/>
  <c r="AJ1128" i="1"/>
  <c r="AJ922" i="1"/>
  <c r="AJ1150" i="1" s="1"/>
  <c r="AK1125" i="1"/>
  <c r="AK662" i="1"/>
  <c r="AK1147" i="1" s="1"/>
  <c r="AH1127" i="1"/>
  <c r="AH834" i="1"/>
  <c r="AH1149" i="1" s="1"/>
  <c r="AI1130" i="1"/>
  <c r="AI1098" i="1"/>
  <c r="AI1152" i="1" s="1"/>
  <c r="AJ1120" i="1"/>
  <c r="AJ223" i="1"/>
  <c r="AJ1142" i="1" s="1"/>
  <c r="AK1122" i="1"/>
  <c r="AK398" i="1"/>
  <c r="AK1144" i="1" s="1"/>
  <c r="AJ1122" i="1"/>
  <c r="AJ398" i="1"/>
  <c r="AJ1144" i="1" s="1"/>
  <c r="AK1127" i="1"/>
  <c r="AK834" i="1"/>
  <c r="AK1149" i="1" s="1"/>
  <c r="AI922" i="1"/>
  <c r="AI1150" i="1" s="1"/>
  <c r="AI1128" i="1"/>
  <c r="AH1124" i="1"/>
  <c r="AH574" i="1"/>
  <c r="AH1146" i="1" s="1"/>
  <c r="AH1120" i="1"/>
  <c r="AH223" i="1"/>
  <c r="AH1142" i="1" s="1"/>
  <c r="A1142" i="1"/>
  <c r="A1121" i="1"/>
  <c r="AI1125" i="1"/>
  <c r="AI662" i="1"/>
  <c r="AI1147" i="1" s="1"/>
  <c r="AI1132" i="1"/>
  <c r="AI1112" i="1"/>
  <c r="AI1154" i="1" s="1"/>
  <c r="AI1126" i="1"/>
  <c r="AI746" i="1"/>
  <c r="AI1148" i="1" s="1"/>
  <c r="AH1123" i="1"/>
  <c r="AH486" i="1"/>
  <c r="AH1145" i="1" s="1"/>
  <c r="AH1125" i="1"/>
  <c r="AH662" i="1"/>
  <c r="AH1147" i="1" s="1"/>
  <c r="AJ1121" i="1"/>
  <c r="AJ310" i="1"/>
  <c r="AJ1143" i="1" s="1"/>
  <c r="AI1127" i="1"/>
  <c r="AI834" i="1"/>
  <c r="AI1149" i="1" s="1"/>
  <c r="AJ1130" i="1"/>
  <c r="AJ1098" i="1"/>
  <c r="AJ1152" i="1" s="1"/>
  <c r="AH1129" i="1"/>
  <c r="AH1010" i="1"/>
  <c r="AH1151" i="1" s="1"/>
  <c r="AJ1125" i="1"/>
  <c r="AJ662" i="1"/>
  <c r="AJ1147" i="1" s="1"/>
  <c r="AI1124" i="1"/>
  <c r="AI574" i="1"/>
  <c r="AI1146" i="1" s="1"/>
  <c r="AK1124" i="1"/>
  <c r="AK574" i="1"/>
  <c r="AK1146" i="1" s="1"/>
  <c r="AH1122" i="1"/>
  <c r="AH398" i="1"/>
  <c r="AH1144" i="1" s="1"/>
  <c r="AH1128" i="1"/>
  <c r="AH922" i="1"/>
  <c r="AH1150" i="1" s="1"/>
  <c r="AJ1127" i="1"/>
  <c r="AJ834" i="1"/>
  <c r="AJ1149" i="1" s="1"/>
  <c r="AJ1123" i="1"/>
  <c r="AJ486" i="1"/>
  <c r="AJ1145" i="1" s="1"/>
  <c r="AK1128" i="1"/>
  <c r="AK922" i="1"/>
  <c r="AK1150" i="1" s="1"/>
  <c r="AK1121" i="1"/>
  <c r="AK310" i="1"/>
  <c r="AK1143" i="1" s="1"/>
  <c r="AI1010" i="1"/>
  <c r="AI1151" i="1" s="1"/>
  <c r="AI1129" i="1"/>
  <c r="AK1126" i="1"/>
  <c r="AK746" i="1"/>
  <c r="AK1148" i="1" s="1"/>
  <c r="AJ1129" i="1"/>
  <c r="AJ1010" i="1"/>
  <c r="AJ1151" i="1" s="1"/>
  <c r="AK1130" i="1"/>
  <c r="AK1098" i="1"/>
  <c r="AK1152" i="1" s="1"/>
  <c r="G51" i="2" l="1"/>
  <c r="H51" i="2" s="1"/>
  <c r="I51" i="2" s="1"/>
  <c r="N1159" i="1"/>
  <c r="E53" i="2" s="1"/>
  <c r="G53" i="2" s="1"/>
  <c r="H53" i="2" s="1"/>
  <c r="I53" i="2" s="1"/>
  <c r="AP1105" i="1"/>
  <c r="AI1117" i="1"/>
  <c r="AM1112" i="1"/>
  <c r="AM1154" i="1" s="1"/>
  <c r="AJ136" i="1"/>
  <c r="AJ1141" i="1" s="1"/>
  <c r="AJ1155" i="1" s="1"/>
  <c r="AG1133" i="1"/>
  <c r="AN1117" i="1"/>
  <c r="AN1133" i="1" s="1"/>
  <c r="L1160" i="1"/>
  <c r="AO42" i="1"/>
  <c r="AO1139" i="1" s="1"/>
  <c r="AO1155" i="1" s="1"/>
  <c r="H36" i="2"/>
  <c r="I36" i="2" s="1"/>
  <c r="AL1155" i="1"/>
  <c r="P1159" i="1"/>
  <c r="E55" i="2" s="1"/>
  <c r="G55" i="2" s="1"/>
  <c r="H55" i="2" s="1"/>
  <c r="I55" i="2" s="1"/>
  <c r="E52" i="2"/>
  <c r="G52" i="2" s="1"/>
  <c r="H52" i="2" s="1"/>
  <c r="I52" i="2" s="1"/>
  <c r="AK42" i="1"/>
  <c r="AK1139" i="1" s="1"/>
  <c r="AK1155" i="1" s="1"/>
  <c r="E8" i="2"/>
  <c r="G8" i="2" s="1"/>
  <c r="H8" i="2" s="1"/>
  <c r="I8" i="2" s="1"/>
  <c r="O1160" i="1"/>
  <c r="M1151" i="1"/>
  <c r="P1151" i="1" s="1"/>
  <c r="N1151" i="1"/>
  <c r="M1158" i="1"/>
  <c r="N1158" i="1"/>
  <c r="E44" i="2" s="1"/>
  <c r="G44" i="2" s="1"/>
  <c r="M1154" i="1"/>
  <c r="P1154" i="1" s="1"/>
  <c r="N1154" i="1"/>
  <c r="AM1155" i="1"/>
  <c r="N1148" i="1"/>
  <c r="M1148" i="1"/>
  <c r="P1148" i="1" s="1"/>
  <c r="M1145" i="1"/>
  <c r="N1145" i="1"/>
  <c r="E17" i="2" s="1"/>
  <c r="G17" i="2" s="1"/>
  <c r="H17" i="2" s="1"/>
  <c r="I17" i="2" s="1"/>
  <c r="N1147" i="1"/>
  <c r="M1147" i="1"/>
  <c r="P1147" i="1" s="1"/>
  <c r="M1156" i="1"/>
  <c r="P1156" i="1" s="1"/>
  <c r="N1156" i="1"/>
  <c r="M1157" i="1"/>
  <c r="P1157" i="1" s="1"/>
  <c r="N1157" i="1"/>
  <c r="M1155" i="1"/>
  <c r="P1155" i="1" s="1"/>
  <c r="N1155" i="1"/>
  <c r="N1144" i="1"/>
  <c r="M1144" i="1"/>
  <c r="M1152" i="1"/>
  <c r="E34" i="2" s="1"/>
  <c r="N1152" i="1"/>
  <c r="N1146" i="1"/>
  <c r="E26" i="2" s="1"/>
  <c r="G26" i="2" s="1"/>
  <c r="H26" i="2" s="1"/>
  <c r="I26" i="2" s="1"/>
  <c r="M1146" i="1"/>
  <c r="M1149" i="1"/>
  <c r="P1149" i="1" s="1"/>
  <c r="N1149" i="1"/>
  <c r="AI136" i="1"/>
  <c r="AI1141" i="1" s="1"/>
  <c r="AH42" i="1"/>
  <c r="AH1139" i="1" s="1"/>
  <c r="AP834" i="1"/>
  <c r="AP1010" i="1"/>
  <c r="AP398" i="1"/>
  <c r="AP922" i="1"/>
  <c r="AP1147" i="1"/>
  <c r="AI1143" i="1"/>
  <c r="AP1143" i="1" s="1"/>
  <c r="AP310" i="1"/>
  <c r="AP1148" i="1"/>
  <c r="AP1144" i="1"/>
  <c r="AP662" i="1"/>
  <c r="A1143" i="1"/>
  <c r="A1122" i="1"/>
  <c r="AI1133" i="1"/>
  <c r="AP1142" i="1"/>
  <c r="AP1151" i="1"/>
  <c r="AP486" i="1"/>
  <c r="AP1098" i="1"/>
  <c r="AJ1133" i="1"/>
  <c r="AP1150" i="1"/>
  <c r="AP746" i="1"/>
  <c r="AK1133" i="1"/>
  <c r="AP574" i="1"/>
  <c r="AP1149" i="1"/>
  <c r="AP223" i="1"/>
  <c r="AP1145" i="1"/>
  <c r="AH1154" i="1"/>
  <c r="AP1154" i="1" s="1"/>
  <c r="AP1112" i="1"/>
  <c r="AP1152" i="1"/>
  <c r="AH1133" i="1"/>
  <c r="AP1146" i="1"/>
  <c r="E35" i="2" l="1"/>
  <c r="G35" i="2" s="1"/>
  <c r="H35" i="2" s="1"/>
  <c r="I35" i="2" s="1"/>
  <c r="AP1139" i="1"/>
  <c r="AP1141" i="1"/>
  <c r="AP136" i="1"/>
  <c r="M1160" i="1"/>
  <c r="P1146" i="1"/>
  <c r="E28" i="2" s="1"/>
  <c r="G28" i="2" s="1"/>
  <c r="E25" i="2"/>
  <c r="G25" i="2" s="1"/>
  <c r="P1158" i="1"/>
  <c r="E46" i="2" s="1"/>
  <c r="G46" i="2" s="1"/>
  <c r="E43" i="2"/>
  <c r="G43" i="2" s="1"/>
  <c r="P1152" i="1"/>
  <c r="G34" i="2"/>
  <c r="P1145" i="1"/>
  <c r="E19" i="2" s="1"/>
  <c r="G19" i="2" s="1"/>
  <c r="H19" i="2" s="1"/>
  <c r="I19" i="2" s="1"/>
  <c r="E16" i="2"/>
  <c r="G16" i="2" s="1"/>
  <c r="H16" i="2" s="1"/>
  <c r="I16" i="2" s="1"/>
  <c r="P1144" i="1"/>
  <c r="E6" i="2"/>
  <c r="G6" i="2" s="1"/>
  <c r="H6" i="2" s="1"/>
  <c r="I6" i="2" s="1"/>
  <c r="E7" i="2"/>
  <c r="G7" i="2" s="1"/>
  <c r="H7" i="2" s="1"/>
  <c r="I7" i="2" s="1"/>
  <c r="N1160" i="1"/>
  <c r="H44" i="2"/>
  <c r="I44" i="2" s="1"/>
  <c r="AP42" i="1"/>
  <c r="AI1155" i="1"/>
  <c r="AP1113" i="1"/>
  <c r="AH1155" i="1"/>
  <c r="AP1155" i="1"/>
  <c r="A1144" i="1"/>
  <c r="A1123" i="1"/>
  <c r="E37" i="2" l="1"/>
  <c r="G37" i="2" s="1"/>
  <c r="H37" i="2" s="1"/>
  <c r="I37" i="2" s="1"/>
  <c r="E9" i="2"/>
  <c r="G9" i="2" s="1"/>
  <c r="H9" i="2" s="1"/>
  <c r="I9" i="2" s="1"/>
  <c r="P1160" i="1"/>
  <c r="H25" i="2"/>
  <c r="I25" i="2" s="1"/>
  <c r="H34" i="2"/>
  <c r="I34" i="2" s="1"/>
  <c r="H43" i="2"/>
  <c r="I43" i="2" s="1"/>
  <c r="H46" i="2"/>
  <c r="I46" i="2" s="1"/>
  <c r="H28" i="2"/>
  <c r="I28" i="2" s="1"/>
  <c r="A1145" i="1"/>
  <c r="A1124" i="1"/>
  <c r="AJ1166" i="1"/>
  <c r="AO1157" i="1"/>
  <c r="A1146" i="1" l="1"/>
  <c r="A1126" i="1"/>
  <c r="A1148" i="1" l="1"/>
  <c r="A1125" i="1"/>
  <c r="A1147" i="1" l="1"/>
  <c r="A1127" i="1"/>
  <c r="A1149" i="1" l="1"/>
  <c r="A1128" i="1"/>
  <c r="A1150" i="1" l="1"/>
  <c r="A1129" i="1"/>
  <c r="A1151" i="1" l="1"/>
  <c r="A1130" i="1"/>
  <c r="A1152" i="1" l="1"/>
  <c r="A1131" i="1"/>
  <c r="A1153" i="1" l="1"/>
  <c r="A1132" i="1"/>
  <c r="A11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Rahul</author>
  </authors>
  <commentList>
    <comment ref="H16" authorId="0" shapeId="0" xr:uid="{6D880428-072D-4FC9-9B61-990F1E260C2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FROM ARCHITECTURAL SECTION 4
</t>
        </r>
      </text>
    </comment>
    <comment ref="H23" authorId="0" shapeId="0" xr:uid="{2AB6F417-2D5A-4EAE-B71F-EAA476AD96E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FROM ARCHITECTURAL SECTION 4
</t>
        </r>
      </text>
    </comment>
    <comment ref="H30" authorId="0" shapeId="0" xr:uid="{1B22E801-0E25-46B9-A2A1-F95F3283E72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FROM ARCHITECTURAL SECTION 4
</t>
        </r>
      </text>
    </comment>
    <comment ref="H1108" authorId="1" shapeId="0" xr:uid="{B8DCB79B-1D6D-4A9D-BE96-29A99DB21542}">
      <text>
        <r>
          <rPr>
            <sz val="9"/>
            <color indexed="81"/>
            <rFont val="Tahoma"/>
            <family val="2"/>
          </rPr>
          <t xml:space="preserve">AS PER  ARCH SEC B
</t>
        </r>
      </text>
    </comment>
    <comment ref="H1109" authorId="1" shapeId="0" xr:uid="{A4840A17-7E49-4CAF-8BAE-C1E3925C32C4}">
      <text>
        <r>
          <rPr>
            <sz val="9"/>
            <color indexed="81"/>
            <rFont val="Tahoma"/>
            <family val="2"/>
          </rPr>
          <t xml:space="preserve">AS PER  ARCH SEC B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tc={6DB1648D-8443-4201-A574-E2F110A6CA69}</author>
  </authors>
  <commentList>
    <comment ref="B23" authorId="0" shapeId="0" xr:uid="{6DB1648D-8443-4201-A574-E2F110A6CA69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(EARLIER 8TH FLOOR)</t>
      </text>
    </comment>
  </commentList>
</comments>
</file>

<file path=xl/sharedStrings.xml><?xml version="1.0" encoding="utf-8"?>
<sst xmlns="http://schemas.openxmlformats.org/spreadsheetml/2006/main" count="1243" uniqueCount="299">
  <si>
    <t>PROJECT NAME-OSTIA E1 BUILDING</t>
  </si>
  <si>
    <t xml:space="preserve">DWG. NO. -          REVISION - R0      DATE - 18.07.2023  </t>
  </si>
  <si>
    <t>MATERIAL QTY</t>
  </si>
  <si>
    <t>SR.NO.</t>
  </si>
  <si>
    <t>PERTICULER</t>
  </si>
  <si>
    <t>NO OF ITEMS</t>
  </si>
  <si>
    <t>NO. OF FLATS</t>
  </si>
  <si>
    <t>NO. OF FLOORS</t>
  </si>
  <si>
    <t>AREA</t>
  </si>
  <si>
    <t>PERIPHERY</t>
  </si>
  <si>
    <t>HEIGHT</t>
  </si>
  <si>
    <t>WATERPROOFING</t>
  </si>
  <si>
    <t>TOILET/BATH/WC</t>
  </si>
  <si>
    <t xml:space="preserve">FORMED TERRACE/NON ACCESSIBLE SLAB </t>
  </si>
  <si>
    <t>UTILITY</t>
  </si>
  <si>
    <t>ATT. TERRACE</t>
  </si>
  <si>
    <t>O.H.W.T.</t>
  </si>
  <si>
    <t>RETAINING WALL</t>
  </si>
  <si>
    <t>LIFT PIT</t>
  </si>
  <si>
    <t>REFUGE AREA</t>
  </si>
  <si>
    <t>TOP TERRACE/ L.M.R. TOP/ O.H.W.T. TOP</t>
  </si>
  <si>
    <t>W/P .DR.FIXIT</t>
  </si>
  <si>
    <t>CEMENT</t>
  </si>
  <si>
    <t>RIVER SAND</t>
  </si>
  <si>
    <t>W/P COMP.</t>
  </si>
  <si>
    <t>BRICKS ( 1"X9"X3.75" )</t>
  </si>
  <si>
    <t>FILLING</t>
  </si>
  <si>
    <t xml:space="preserve">CHEMICAL COAT </t>
  </si>
  <si>
    <t>METAL</t>
  </si>
  <si>
    <t>ROUGTH SHAHABAD</t>
  </si>
  <si>
    <t>BASE</t>
  </si>
  <si>
    <t>BRICKBAT</t>
  </si>
  <si>
    <t>FINAL COAT</t>
  </si>
  <si>
    <t>BOTTOM</t>
  </si>
  <si>
    <t>SIDE</t>
  </si>
  <si>
    <t>SIDE+
BOTTOM</t>
  </si>
  <si>
    <t>BRICKNBAT-SIDES</t>
  </si>
  <si>
    <t>BRICKNBAT-BOTTOM</t>
  </si>
  <si>
    <t>SHAHABAD</t>
  </si>
  <si>
    <t>A</t>
  </si>
  <si>
    <t>LOWER GROUND FLOOR</t>
  </si>
  <si>
    <t xml:space="preserve">LIFT 1 </t>
  </si>
  <si>
    <t>LIFT RAFT-BOTTOM</t>
  </si>
  <si>
    <t>LIFT RAFT-TOP</t>
  </si>
  <si>
    <t>LIFT RAFT SIDE WALLS</t>
  </si>
  <si>
    <t>LIFT SIDE WALLS INTERNAL</t>
  </si>
  <si>
    <t>LIFT SIDE WALLS EXTERNAL</t>
  </si>
  <si>
    <t>LIFT 2</t>
  </si>
  <si>
    <t>LIFT 3</t>
  </si>
  <si>
    <t>RETAINING WALL INNER FACE</t>
  </si>
  <si>
    <t>-</t>
  </si>
  <si>
    <t>RETAINING WALL OUTER</t>
  </si>
  <si>
    <t>RETAINING WALL RAFT-BOTTOM</t>
  </si>
  <si>
    <t>RETAINING WALL  RAFT-TOP</t>
  </si>
  <si>
    <t>RETAINING WALL RAFT SIDE WALLS</t>
  </si>
  <si>
    <t>RATE</t>
  </si>
  <si>
    <t>AMOUNT</t>
  </si>
  <si>
    <t>B</t>
  </si>
  <si>
    <t>UPPER GROUND FLOOR</t>
  </si>
  <si>
    <t>COMMON TOILET</t>
  </si>
  <si>
    <t>C</t>
  </si>
  <si>
    <t>1ST FLOOR</t>
  </si>
  <si>
    <t>FLAT NO. 101</t>
  </si>
  <si>
    <t>LIVING BALCONY</t>
  </si>
  <si>
    <t>ATT. BALCONY / STAND-OUT</t>
  </si>
  <si>
    <t>COMMON TOILET (RAISED)</t>
  </si>
  <si>
    <t>MASTER TOILET 1</t>
  </si>
  <si>
    <t>MASTER TOILET 2</t>
  </si>
  <si>
    <t>FLAT NO. 102</t>
  </si>
  <si>
    <t>FLAT NO. 103</t>
  </si>
  <si>
    <t>FLAT NO. 104</t>
  </si>
  <si>
    <t>FLAT NO. 105</t>
  </si>
  <si>
    <t>FLAT NO. 106</t>
  </si>
  <si>
    <t>FLAT NO. 107</t>
  </si>
  <si>
    <t>FLAT NO. 108</t>
  </si>
  <si>
    <t>FLAT NO. 109</t>
  </si>
  <si>
    <t>FLAT NO. 110</t>
  </si>
  <si>
    <t>COMMON AREAS</t>
  </si>
  <si>
    <t>FORMED TERRACE</t>
  </si>
  <si>
    <t xml:space="preserve">NON ACCESSIBLE SLAB </t>
  </si>
  <si>
    <t>CHAJJA (A SIDE)</t>
  </si>
  <si>
    <t>CHAJJA (D SIDE)</t>
  </si>
  <si>
    <t>D</t>
  </si>
  <si>
    <t>2NDFLOOR</t>
  </si>
  <si>
    <t>FLAT NO. 201</t>
  </si>
  <si>
    <t>FLAT NO. 202</t>
  </si>
  <si>
    <t>FLAT NO. 203</t>
  </si>
  <si>
    <t>FLAT NO. 204</t>
  </si>
  <si>
    <t>FLAT NO. 205</t>
  </si>
  <si>
    <t>FLAT NO. 206</t>
  </si>
  <si>
    <t>FLAT NO. 207</t>
  </si>
  <si>
    <t>FLAT NO. 208</t>
  </si>
  <si>
    <t>FLAT NO. 209</t>
  </si>
  <si>
    <t>FLAT NO.210</t>
  </si>
  <si>
    <t>CHAJJA (C SIDE)</t>
  </si>
  <si>
    <t xml:space="preserve">                                                                                                                                    </t>
  </si>
  <si>
    <t>E</t>
  </si>
  <si>
    <t>3RD FLOOR</t>
  </si>
  <si>
    <t>FLAT NO. 301</t>
  </si>
  <si>
    <t>FLAT NO. 302</t>
  </si>
  <si>
    <t>FLAT NO. 303</t>
  </si>
  <si>
    <t>FLAT NO. 304</t>
  </si>
  <si>
    <t>FLAT NO. 305</t>
  </si>
  <si>
    <t>FLAT NO. 306</t>
  </si>
  <si>
    <t>FLAT NO. 307</t>
  </si>
  <si>
    <t>FLAT NO. 308</t>
  </si>
  <si>
    <t>FLAT NO. 309</t>
  </si>
  <si>
    <t>FLAT NO.310</t>
  </si>
  <si>
    <t>G</t>
  </si>
  <si>
    <t>4TH FLOOR</t>
  </si>
  <si>
    <t>FLAT NO. 401</t>
  </si>
  <si>
    <t>FLAT NO. 402</t>
  </si>
  <si>
    <t>FLAT NO. 403</t>
  </si>
  <si>
    <t>FLAT NO. 404</t>
  </si>
  <si>
    <t>FLAT NO. 405</t>
  </si>
  <si>
    <t>FLAT NO. 406</t>
  </si>
  <si>
    <t>FLAT NO. 407</t>
  </si>
  <si>
    <t>FLAT NO. 408</t>
  </si>
  <si>
    <t>FLAT NO. 409</t>
  </si>
  <si>
    <t>FLAT NO.410</t>
  </si>
  <si>
    <t>H</t>
  </si>
  <si>
    <t>5TH FLOOR</t>
  </si>
  <si>
    <t>FLAT NO. 501</t>
  </si>
  <si>
    <t>FLAT NO. 502</t>
  </si>
  <si>
    <t>FLAT NO. 503</t>
  </si>
  <si>
    <t>FLAT NO. 504</t>
  </si>
  <si>
    <t>FLAT NO. 505</t>
  </si>
  <si>
    <t>FLAT NO. 506</t>
  </si>
  <si>
    <t>FLAT NO. 507</t>
  </si>
  <si>
    <t>FLAT NO. 508</t>
  </si>
  <si>
    <t>FLAT NO. 509</t>
  </si>
  <si>
    <t>FLAT NO.510</t>
  </si>
  <si>
    <t>I</t>
  </si>
  <si>
    <t>6TH FLOOR</t>
  </si>
  <si>
    <t>FLAT NO. 601</t>
  </si>
  <si>
    <t>FLAT NO. 602</t>
  </si>
  <si>
    <t>FLAT NO. 603</t>
  </si>
  <si>
    <t>FLAT NO. 604</t>
  </si>
  <si>
    <t>FLAT NO. 605</t>
  </si>
  <si>
    <t>FLAT NO. 606</t>
  </si>
  <si>
    <t>FLAT NO. 607</t>
  </si>
  <si>
    <t>FLAT NO. 608</t>
  </si>
  <si>
    <t>FLAT NO. 609</t>
  </si>
  <si>
    <t>FLAT NO.610</t>
  </si>
  <si>
    <t>K</t>
  </si>
  <si>
    <t>7TH FLOOR</t>
  </si>
  <si>
    <t>FLAT NO. 801</t>
  </si>
  <si>
    <t>FLAT NO. 802</t>
  </si>
  <si>
    <t>FLAT NO. 803</t>
  </si>
  <si>
    <t>FLAT NO. 804</t>
  </si>
  <si>
    <t>FLAT NO. 805</t>
  </si>
  <si>
    <t>FLAT NO. 806</t>
  </si>
  <si>
    <t>FLAT NO. 807</t>
  </si>
  <si>
    <t>FLAT NO. 808</t>
  </si>
  <si>
    <t>FLAT NO. 809</t>
  </si>
  <si>
    <t>FLAT NO. 810</t>
  </si>
  <si>
    <t>J</t>
  </si>
  <si>
    <t>8TH FLOOR(REFUGE)</t>
  </si>
  <si>
    <t>FLAT NO. 701</t>
  </si>
  <si>
    <t>FLAT NO. 702</t>
  </si>
  <si>
    <t>FLAT NO. 703</t>
  </si>
  <si>
    <t>FLAT NO. 704</t>
  </si>
  <si>
    <t>FLAT NO. 706</t>
  </si>
  <si>
    <t>FLAT NO. 707</t>
  </si>
  <si>
    <t>FLAT NO. 708</t>
  </si>
  <si>
    <t>FLAT NO. 709</t>
  </si>
  <si>
    <t>FLAT NO.710</t>
  </si>
  <si>
    <t>COMMON AREA</t>
  </si>
  <si>
    <t>L</t>
  </si>
  <si>
    <t>9TH FLOOR</t>
  </si>
  <si>
    <t>FLAT NO. 901</t>
  </si>
  <si>
    <t>FLAT NO. 902</t>
  </si>
  <si>
    <t>FLAT NO. 903</t>
  </si>
  <si>
    <t>FLAT NO. 904</t>
  </si>
  <si>
    <t>FLAT NO. 905</t>
  </si>
  <si>
    <t>FLAT NO. 906</t>
  </si>
  <si>
    <t>FLAT NO. 907</t>
  </si>
  <si>
    <t>FLAT NO. 908</t>
  </si>
  <si>
    <t>FLAT NO. 909</t>
  </si>
  <si>
    <t>FLAT NO. 910</t>
  </si>
  <si>
    <t>M</t>
  </si>
  <si>
    <t>10TH FLOOR</t>
  </si>
  <si>
    <t>FLAT NO. 1001</t>
  </si>
  <si>
    <t>FLAT NO. 1002</t>
  </si>
  <si>
    <t>FLAT NO. 1003</t>
  </si>
  <si>
    <t>FLAT NO. 1004</t>
  </si>
  <si>
    <t>FLAT NO. 1005</t>
  </si>
  <si>
    <t>FLAT NO. 1006</t>
  </si>
  <si>
    <t>FLAT NO. 1007</t>
  </si>
  <si>
    <t>FLAT NO. 1008</t>
  </si>
  <si>
    <t>FLAT NO. 1009</t>
  </si>
  <si>
    <t>FLAT NO. 1010</t>
  </si>
  <si>
    <t>N</t>
  </si>
  <si>
    <t>11TH FLOOR</t>
  </si>
  <si>
    <t>FLAT NO. 1101</t>
  </si>
  <si>
    <t>FLAT NO. 1102</t>
  </si>
  <si>
    <t>FLAT NO. 1103</t>
  </si>
  <si>
    <t>FLAT NO. 1104</t>
  </si>
  <si>
    <t>FLAT NO. 1105</t>
  </si>
  <si>
    <t>FLAT NO. 1106</t>
  </si>
  <si>
    <t>FLAT NO. 1107</t>
  </si>
  <si>
    <t>FLAT NO. 1108</t>
  </si>
  <si>
    <t>FLAT NO. 1109</t>
  </si>
  <si>
    <t>FLAT NO. 1110</t>
  </si>
  <si>
    <t>O</t>
  </si>
  <si>
    <t>12TH FLOOR</t>
  </si>
  <si>
    <t>FLAT NO. 1201</t>
  </si>
  <si>
    <t>FLAT NO. 1202</t>
  </si>
  <si>
    <t>FLAT NO. 1203</t>
  </si>
  <si>
    <t>FLAT NO. 1204</t>
  </si>
  <si>
    <t>FLAT NO. 1205</t>
  </si>
  <si>
    <t>FLAT NO. 1206</t>
  </si>
  <si>
    <t>FLAT NO. 1207</t>
  </si>
  <si>
    <t>FLAT NO. 1208</t>
  </si>
  <si>
    <t>FLAT NO. 1209</t>
  </si>
  <si>
    <t>FLAT NO. 1210</t>
  </si>
  <si>
    <t>P</t>
  </si>
  <si>
    <t>TERRACE FLOOR</t>
  </si>
  <si>
    <t>TOP TERRACE</t>
  </si>
  <si>
    <t>Q</t>
  </si>
  <si>
    <t>OHWT  BOTTOM 1</t>
  </si>
  <si>
    <t>OHWT  TOP</t>
  </si>
  <si>
    <t>LMR TOP</t>
  </si>
  <si>
    <t>TOTAL</t>
  </si>
  <si>
    <t>MATERIAL AMOUNT</t>
  </si>
  <si>
    <t>LABOUR AMOUNT</t>
  </si>
  <si>
    <t>TOTAL MATERIAL COST</t>
  </si>
  <si>
    <t>TOTAL LABOUR COST</t>
  </si>
  <si>
    <t>CHEMICAL COAT</t>
  </si>
  <si>
    <t>BASE COAT</t>
  </si>
  <si>
    <t>PEDIFIN 2K</t>
  </si>
  <si>
    <t>LITRE</t>
  </si>
  <si>
    <t>CUM</t>
  </si>
  <si>
    <t>URP 301</t>
  </si>
  <si>
    <t>NOS</t>
  </si>
  <si>
    <t>CHEMICAL (LITRES)</t>
  </si>
  <si>
    <t>ARTIFICIAL SAND</t>
  </si>
  <si>
    <t>URP (LITRES)</t>
  </si>
  <si>
    <t>BRICKS (NOS)</t>
  </si>
  <si>
    <t>CEMENT (BAGS)</t>
  </si>
  <si>
    <t>ARTIFICIAL SAND (CUM)</t>
  </si>
  <si>
    <t>TOP TERRACE (OHWT)</t>
  </si>
  <si>
    <t>DESCRIPTION</t>
  </si>
  <si>
    <t>UNIT</t>
  </si>
  <si>
    <t>BAGS</t>
  </si>
  <si>
    <t>AREA (SQM)</t>
  </si>
  <si>
    <t>SR.NO</t>
  </si>
  <si>
    <t>TOTAL QTY</t>
  </si>
  <si>
    <t>UNITS</t>
  </si>
  <si>
    <t>TOTAL QTY (PER SQM)</t>
  </si>
  <si>
    <t xml:space="preserve">PPC CEMENT </t>
  </si>
  <si>
    <t>BRASS</t>
  </si>
  <si>
    <t>PROJECT NAME - OSTIA (E1 WING) @ DUDULGAON, PUNE</t>
  </si>
  <si>
    <t>AREA STATEMENT- LOWER GROUND FLOOR +UPPER GROUND FLOOR +12 HABITABLE FLOORS</t>
  </si>
  <si>
    <t>FLOORS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</si>
  <si>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</si>
  <si>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</si>
  <si>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</si>
  <si>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</si>
  <si>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</si>
  <si>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</si>
  <si>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</si>
  <si>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</si>
  <si>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</si>
  <si>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</si>
  <si>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ALL DUCTS/ OPENING</t>
  </si>
  <si>
    <t xml:space="preserve">R.C.C. AREA </t>
  </si>
  <si>
    <t>BUILTUP AREA</t>
  </si>
  <si>
    <t>SQM.</t>
  </si>
  <si>
    <t>SFT.</t>
  </si>
  <si>
    <t>LOWER GROUND (PLINTH)</t>
  </si>
  <si>
    <t>UPPER GROUND FLOOR (1ST SLAB)</t>
  </si>
  <si>
    <t>1ST FLOOR (2ND SLAB)</t>
  </si>
  <si>
    <t>2ND FLOOR (3RD SLAB)</t>
  </si>
  <si>
    <t>3RD FLOOR (4TH SLAB)</t>
  </si>
  <si>
    <t>4TH FLOOR (5TH SLAB)</t>
  </si>
  <si>
    <t>5TH FLOOR (6TH SLAB)</t>
  </si>
  <si>
    <t>6TH FLOOR (7TH SLAB)</t>
  </si>
  <si>
    <t>7TH FLOOR (REFUGE) (8TH SLAB)</t>
  </si>
  <si>
    <t>8TH FLOOR (9TH SLAB)</t>
  </si>
  <si>
    <t>9TH FLOOR (10TH SLAB)</t>
  </si>
  <si>
    <t>10TH FLOOR (11TH SLAB)</t>
  </si>
  <si>
    <t>11TH FLOOR (12TH SLAB)</t>
  </si>
  <si>
    <t>12TH FLOOR (13TH SLAB)</t>
  </si>
  <si>
    <t>TERRACE FLOOR (14TH SLAB)</t>
  </si>
  <si>
    <t>OHWT BOTTOM SLAB</t>
  </si>
  <si>
    <t>OHWT TOP SLAB</t>
  </si>
  <si>
    <t xml:space="preserve"> LMR TOP</t>
  </si>
  <si>
    <t xml:space="preserve">TOTAL AREA </t>
  </si>
  <si>
    <t>NOTES:-</t>
  </si>
  <si>
    <t>1. ALL AREAS CALCULATED FROM ARCHITECTURAL DRAWINGS.</t>
  </si>
  <si>
    <t>2. DUCTS HAVING AREA LESS THAN 1SQM ARE NOT DEDUCTED FROM AREA.</t>
  </si>
  <si>
    <t xml:space="preserve">3. BOTH BOTTOM &amp; TOP SLABS OF O.H.W.T. CONSIDERED IN RCC AREA. </t>
  </si>
  <si>
    <t>4. LIFT DUCT AREA NOT DEDUCTED FROM AREA.</t>
  </si>
  <si>
    <t>TYPICAL FLOORS</t>
  </si>
  <si>
    <t>REFUGE FLOOR</t>
  </si>
  <si>
    <t>OHWT</t>
  </si>
  <si>
    <t>RED BRICKS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</si>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</sst>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_ * #,##0.0_ ;_ * \-#,##0.0_ ;_ * &quot;-&quot;??_ ;_ @_ "/>
    <numFmt numFmtId="167" formatCode="_(* #,##0.00_);_(* \(#,##0.00\);_(* &quot;-&quot;??_);_(@_)"/>
    <numFmt numFmtId="168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4"/>
      <name val="Arial"/>
      <family val="2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2"/>
      <color rgb="FF7030A0"/>
      <name val="Cambria"/>
      <family val="1"/>
    </font>
    <font>
      <b/>
      <sz val="12"/>
      <color theme="7" tint="-0.249977111117893"/>
      <name val="Cambria"/>
      <family val="1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4"/>
      <color theme="0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b/>
      <sz val="12"/>
      <color theme="0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color theme="0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color rgb="FFFF0000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1" fontId="5" fillId="2" borderId="2" xfId="2" applyNumberFormat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/>
    </xf>
    <xf numFmtId="41" fontId="5" fillId="2" borderId="0" xfId="2" applyNumberFormat="1" applyFont="1" applyFill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5" fillId="2" borderId="17" xfId="1" applyNumberFormat="1" applyFont="1" applyFill="1" applyBorder="1" applyAlignment="1">
      <alignment horizontal="left" vertical="center" wrapText="1"/>
    </xf>
    <xf numFmtId="0" fontId="5" fillId="2" borderId="17" xfId="1" applyNumberFormat="1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horizontal="center" vertical="center" wrapText="1"/>
    </xf>
    <xf numFmtId="43" fontId="5" fillId="2" borderId="18" xfId="1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horizontal="center" vertical="center"/>
    </xf>
    <xf numFmtId="43" fontId="6" fillId="3" borderId="17" xfId="1" applyFont="1" applyFill="1" applyBorder="1" applyAlignment="1">
      <alignment horizontal="center" vertical="center" wrapText="1"/>
    </xf>
    <xf numFmtId="43" fontId="6" fillId="3" borderId="19" xfId="1" applyFont="1" applyFill="1" applyBorder="1" applyAlignment="1">
      <alignment horizontal="center" vertical="center" wrapText="1"/>
    </xf>
    <xf numFmtId="0" fontId="5" fillId="2" borderId="22" xfId="1" applyNumberFormat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8" xfId="1" applyFont="1" applyFill="1" applyBorder="1" applyAlignment="1">
      <alignment horizontal="center"/>
    </xf>
    <xf numFmtId="0" fontId="8" fillId="0" borderId="8" xfId="0" applyFont="1" applyBorder="1"/>
    <xf numFmtId="2" fontId="8" fillId="0" borderId="8" xfId="0" applyNumberFormat="1" applyFont="1" applyBorder="1"/>
    <xf numFmtId="43" fontId="8" fillId="0" borderId="8" xfId="2" applyNumberFormat="1" applyFont="1" applyBorder="1" applyAlignment="1">
      <alignment vertical="center" wrapText="1"/>
    </xf>
    <xf numFmtId="43" fontId="8" fillId="0" borderId="10" xfId="2" applyNumberFormat="1" applyFont="1" applyBorder="1" applyAlignment="1">
      <alignment horizontal="left" vertical="center" wrapText="1"/>
    </xf>
    <xf numFmtId="43" fontId="8" fillId="0" borderId="11" xfId="2" applyNumberFormat="1" applyFont="1" applyBorder="1" applyAlignment="1">
      <alignment horizontal="left" vertical="center" wrapText="1"/>
    </xf>
    <xf numFmtId="43" fontId="8" fillId="0" borderId="12" xfId="2" applyNumberFormat="1" applyFont="1" applyBorder="1" applyAlignment="1">
      <alignment horizontal="left" vertical="center" wrapText="1"/>
    </xf>
    <xf numFmtId="43" fontId="8" fillId="0" borderId="8" xfId="1" applyFont="1" applyFill="1" applyBorder="1"/>
    <xf numFmtId="43" fontId="7" fillId="0" borderId="8" xfId="1" applyFont="1" applyFill="1" applyBorder="1" applyAlignment="1">
      <alignment horizontal="center"/>
    </xf>
    <xf numFmtId="0" fontId="7" fillId="0" borderId="0" xfId="0" applyFont="1"/>
    <xf numFmtId="43" fontId="8" fillId="0" borderId="11" xfId="2" applyNumberFormat="1" applyFont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vertical="center"/>
    </xf>
    <xf numFmtId="0" fontId="8" fillId="0" borderId="10" xfId="1" applyNumberFormat="1" applyFont="1" applyFill="1" applyBorder="1" applyAlignment="1">
      <alignment horizontal="left" vertical="center" wrapText="1"/>
    </xf>
    <xf numFmtId="0" fontId="7" fillId="0" borderId="11" xfId="1" applyNumberFormat="1" applyFont="1" applyBorder="1" applyAlignment="1">
      <alignment horizontal="center" vertical="center"/>
    </xf>
    <xf numFmtId="43" fontId="7" fillId="0" borderId="11" xfId="1" applyFont="1" applyFill="1" applyBorder="1" applyAlignment="1">
      <alignment horizontal="center" vertical="center"/>
    </xf>
    <xf numFmtId="43" fontId="7" fillId="0" borderId="12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7" fillId="4" borderId="10" xfId="0" applyNumberFormat="1" applyFont="1" applyFill="1" applyBorder="1"/>
    <xf numFmtId="43" fontId="9" fillId="4" borderId="10" xfId="0" applyNumberFormat="1" applyFont="1" applyFill="1" applyBorder="1"/>
    <xf numFmtId="43" fontId="9" fillId="4" borderId="10" xfId="1" applyFont="1" applyFill="1" applyBorder="1" applyAlignment="1">
      <alignment horizontal="center"/>
    </xf>
    <xf numFmtId="43" fontId="7" fillId="4" borderId="8" xfId="0" applyNumberFormat="1" applyFont="1" applyFill="1" applyBorder="1"/>
    <xf numFmtId="0" fontId="10" fillId="5" borderId="8" xfId="1" applyNumberFormat="1" applyFont="1" applyFill="1" applyBorder="1" applyAlignment="1">
      <alignment horizontal="left" vertical="center"/>
    </xf>
    <xf numFmtId="0" fontId="7" fillId="0" borderId="8" xfId="1" applyNumberFormat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3" fillId="4" borderId="8" xfId="0" applyFont="1" applyFill="1" applyBorder="1"/>
    <xf numFmtId="0" fontId="3" fillId="4" borderId="18" xfId="0" applyFont="1" applyFill="1" applyBorder="1"/>
    <xf numFmtId="43" fontId="7" fillId="4" borderId="8" xfId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43" fontId="9" fillId="0" borderId="8" xfId="1" applyFont="1" applyFill="1" applyBorder="1" applyAlignment="1">
      <alignment horizontal="left"/>
    </xf>
    <xf numFmtId="43" fontId="9" fillId="0" borderId="8" xfId="1" applyFont="1" applyFill="1" applyBorder="1"/>
    <xf numFmtId="43" fontId="9" fillId="0" borderId="8" xfId="1" applyFont="1" applyFill="1" applyBorder="1" applyAlignment="1">
      <alignment horizontal="center"/>
    </xf>
    <xf numFmtId="43" fontId="9" fillId="0" borderId="10" xfId="1" applyFont="1" applyFill="1" applyBorder="1" applyAlignment="1">
      <alignment horizontal="center"/>
    </xf>
    <xf numFmtId="43" fontId="9" fillId="4" borderId="8" xfId="0" applyNumberFormat="1" applyFont="1" applyFill="1" applyBorder="1"/>
    <xf numFmtId="0" fontId="9" fillId="0" borderId="0" xfId="0" applyFont="1"/>
    <xf numFmtId="165" fontId="8" fillId="0" borderId="8" xfId="1" applyNumberFormat="1" applyFont="1" applyFill="1" applyBorder="1" applyAlignment="1">
      <alignment vertical="center"/>
    </xf>
    <xf numFmtId="0" fontId="8" fillId="0" borderId="8" xfId="1" applyNumberFormat="1" applyFont="1" applyFill="1" applyBorder="1" applyAlignment="1">
      <alignment horizontal="left" vertical="center" wrapText="1"/>
    </xf>
    <xf numFmtId="43" fontId="7" fillId="0" borderId="8" xfId="1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/>
    </xf>
    <xf numFmtId="43" fontId="9" fillId="4" borderId="18" xfId="0" applyNumberFormat="1" applyFont="1" applyFill="1" applyBorder="1"/>
    <xf numFmtId="0" fontId="3" fillId="0" borderId="8" xfId="0" applyFont="1" applyBorder="1"/>
    <xf numFmtId="0" fontId="9" fillId="0" borderId="8" xfId="0" applyFont="1" applyBorder="1"/>
    <xf numFmtId="0" fontId="8" fillId="6" borderId="18" xfId="0" applyFont="1" applyFill="1" applyBorder="1" applyAlignment="1">
      <alignment horizontal="center"/>
    </xf>
    <xf numFmtId="43" fontId="8" fillId="6" borderId="12" xfId="1" applyFont="1" applyFill="1" applyBorder="1" applyAlignment="1">
      <alignment horizontal="center"/>
    </xf>
    <xf numFmtId="43" fontId="8" fillId="6" borderId="8" xfId="1" applyFont="1" applyFill="1" applyBorder="1" applyAlignment="1">
      <alignment horizontal="center"/>
    </xf>
    <xf numFmtId="0" fontId="3" fillId="6" borderId="0" xfId="0" applyFont="1" applyFill="1"/>
    <xf numFmtId="0" fontId="8" fillId="7" borderId="18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left"/>
    </xf>
    <xf numFmtId="0" fontId="8" fillId="7" borderId="12" xfId="0" applyFont="1" applyFill="1" applyBorder="1" applyAlignment="1">
      <alignment horizontal="left"/>
    </xf>
    <xf numFmtId="43" fontId="8" fillId="7" borderId="12" xfId="1" applyFont="1" applyFill="1" applyBorder="1" applyAlignment="1">
      <alignment horizontal="center"/>
    </xf>
    <xf numFmtId="43" fontId="8" fillId="7" borderId="8" xfId="1" applyFont="1" applyFill="1" applyBorder="1" applyAlignment="1">
      <alignment horizontal="center"/>
    </xf>
    <xf numFmtId="43" fontId="8" fillId="7" borderId="10" xfId="1" applyFont="1" applyFill="1" applyBorder="1" applyAlignment="1">
      <alignment horizontal="center"/>
    </xf>
    <xf numFmtId="43" fontId="8" fillId="8" borderId="10" xfId="1" applyFont="1" applyFill="1" applyBorder="1" applyAlignment="1">
      <alignment horizontal="center"/>
    </xf>
    <xf numFmtId="43" fontId="8" fillId="8" borderId="8" xfId="1" applyFont="1" applyFill="1" applyBorder="1" applyAlignment="1">
      <alignment horizontal="center"/>
    </xf>
    <xf numFmtId="0" fontId="8" fillId="7" borderId="0" xfId="0" applyFont="1" applyFill="1"/>
    <xf numFmtId="43" fontId="8" fillId="7" borderId="0" xfId="0" applyNumberFormat="1" applyFont="1" applyFill="1"/>
    <xf numFmtId="43" fontId="7" fillId="0" borderId="8" xfId="1" applyFont="1" applyFill="1" applyBorder="1" applyAlignment="1">
      <alignment horizontal="center" wrapText="1"/>
    </xf>
    <xf numFmtId="165" fontId="11" fillId="0" borderId="8" xfId="1" applyNumberFormat="1" applyFont="1" applyFill="1" applyBorder="1" applyAlignment="1">
      <alignment vertical="center"/>
    </xf>
    <xf numFmtId="0" fontId="11" fillId="0" borderId="8" xfId="1" applyNumberFormat="1" applyFont="1" applyFill="1" applyBorder="1" applyAlignment="1">
      <alignment horizontal="left" vertical="center" wrapText="1"/>
    </xf>
    <xf numFmtId="0" fontId="12" fillId="0" borderId="8" xfId="1" applyNumberFormat="1" applyFont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43" fontId="12" fillId="0" borderId="8" xfId="1" applyFont="1" applyBorder="1" applyAlignment="1">
      <alignment horizontal="center" vertical="center"/>
    </xf>
    <xf numFmtId="43" fontId="12" fillId="0" borderId="8" xfId="1" applyFont="1" applyFill="1" applyBorder="1" applyAlignment="1">
      <alignment horizontal="center" wrapText="1"/>
    </xf>
    <xf numFmtId="43" fontId="12" fillId="0" borderId="8" xfId="1" applyFont="1" applyFill="1" applyBorder="1" applyAlignment="1">
      <alignment horizontal="center"/>
    </xf>
    <xf numFmtId="43" fontId="12" fillId="0" borderId="8" xfId="1" applyFont="1" applyBorder="1" applyAlignment="1">
      <alignment horizontal="center"/>
    </xf>
    <xf numFmtId="43" fontId="12" fillId="0" borderId="10" xfId="1" applyFont="1" applyBorder="1" applyAlignment="1">
      <alignment horizontal="center"/>
    </xf>
    <xf numFmtId="43" fontId="12" fillId="4" borderId="8" xfId="0" applyNumberFormat="1" applyFont="1" applyFill="1" applyBorder="1"/>
    <xf numFmtId="43" fontId="12" fillId="4" borderId="8" xfId="1" applyFont="1" applyFill="1" applyBorder="1" applyAlignment="1">
      <alignment horizontal="center"/>
    </xf>
    <xf numFmtId="0" fontId="12" fillId="0" borderId="0" xfId="0" applyFont="1"/>
    <xf numFmtId="0" fontId="7" fillId="0" borderId="8" xfId="1" applyNumberFormat="1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7" fillId="0" borderId="8" xfId="0" applyNumberFormat="1" applyFont="1" applyBorder="1"/>
    <xf numFmtId="43" fontId="9" fillId="0" borderId="8" xfId="0" applyNumberFormat="1" applyFont="1" applyBorder="1"/>
    <xf numFmtId="165" fontId="8" fillId="0" borderId="18" xfId="1" applyNumberFormat="1" applyFont="1" applyFill="1" applyBorder="1" applyAlignment="1">
      <alignment vertical="center"/>
    </xf>
    <xf numFmtId="43" fontId="7" fillId="4" borderId="10" xfId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left" vertical="center"/>
    </xf>
    <xf numFmtId="43" fontId="7" fillId="7" borderId="8" xfId="1" applyFont="1" applyFill="1" applyBorder="1" applyAlignment="1">
      <alignment horizontal="center"/>
    </xf>
    <xf numFmtId="166" fontId="7" fillId="7" borderId="8" xfId="1" applyNumberFormat="1" applyFont="1" applyFill="1" applyBorder="1" applyAlignment="1">
      <alignment horizontal="center"/>
    </xf>
    <xf numFmtId="43" fontId="7" fillId="4" borderId="18" xfId="0" applyNumberFormat="1" applyFont="1" applyFill="1" applyBorder="1"/>
    <xf numFmtId="0" fontId="7" fillId="4" borderId="8" xfId="0" applyFont="1" applyFill="1" applyBorder="1"/>
    <xf numFmtId="0" fontId="7" fillId="0" borderId="8" xfId="1" applyNumberFormat="1" applyFont="1" applyFill="1" applyBorder="1" applyAlignment="1">
      <alignment horizontal="left" vertical="center" wrapText="1"/>
    </xf>
    <xf numFmtId="43" fontId="3" fillId="0" borderId="0" xfId="0" applyNumberFormat="1" applyFont="1"/>
    <xf numFmtId="0" fontId="6" fillId="9" borderId="3" xfId="0" applyFont="1" applyFill="1" applyBorder="1"/>
    <xf numFmtId="0" fontId="6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/>
    </xf>
    <xf numFmtId="43" fontId="6" fillId="9" borderId="4" xfId="1" applyFont="1" applyFill="1" applyBorder="1"/>
    <xf numFmtId="43" fontId="6" fillId="9" borderId="0" xfId="1" applyFont="1" applyFill="1" applyBorder="1" applyAlignment="1">
      <alignment horizontal="center"/>
    </xf>
    <xf numFmtId="0" fontId="6" fillId="9" borderId="24" xfId="0" applyFont="1" applyFill="1" applyBorder="1"/>
    <xf numFmtId="0" fontId="6" fillId="9" borderId="25" xfId="0" applyFont="1" applyFill="1" applyBorder="1" applyAlignment="1">
      <alignment horizontal="left" vertical="center"/>
    </xf>
    <xf numFmtId="0" fontId="6" fillId="9" borderId="25" xfId="0" applyFont="1" applyFill="1" applyBorder="1" applyAlignment="1">
      <alignment horizontal="center"/>
    </xf>
    <xf numFmtId="43" fontId="6" fillId="9" borderId="25" xfId="1" applyFont="1" applyFill="1" applyBorder="1" applyAlignment="1">
      <alignment horizontal="center"/>
    </xf>
    <xf numFmtId="0" fontId="6" fillId="9" borderId="16" xfId="0" applyFont="1" applyFill="1" applyBorder="1"/>
    <xf numFmtId="0" fontId="6" fillId="9" borderId="17" xfId="0" applyFont="1" applyFill="1" applyBorder="1" applyAlignment="1">
      <alignment horizontal="left" vertical="center"/>
    </xf>
    <xf numFmtId="0" fontId="6" fillId="9" borderId="17" xfId="0" applyFont="1" applyFill="1" applyBorder="1" applyAlignment="1">
      <alignment horizontal="center"/>
    </xf>
    <xf numFmtId="43" fontId="6" fillId="9" borderId="17" xfId="1" applyFont="1" applyFill="1" applyBorder="1" applyAlignment="1">
      <alignment horizontal="center"/>
    </xf>
    <xf numFmtId="43" fontId="6" fillId="9" borderId="30" xfId="1" applyFont="1" applyFill="1" applyBorder="1" applyAlignment="1">
      <alignment horizontal="center"/>
    </xf>
    <xf numFmtId="43" fontId="6" fillId="9" borderId="30" xfId="1" applyFont="1" applyFill="1" applyBorder="1" applyAlignment="1">
      <alignment horizontal="center" wrapText="1"/>
    </xf>
    <xf numFmtId="43" fontId="6" fillId="4" borderId="30" xfId="1" applyFont="1" applyFill="1" applyBorder="1" applyAlignment="1">
      <alignment horizontal="center" vertical="center" wrapText="1"/>
    </xf>
    <xf numFmtId="43" fontId="6" fillId="4" borderId="31" xfId="1" applyFont="1" applyFill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/>
    </xf>
    <xf numFmtId="43" fontId="6" fillId="0" borderId="8" xfId="1" applyFont="1" applyBorder="1" applyAlignment="1">
      <alignment horizontal="left" vertical="center"/>
    </xf>
    <xf numFmtId="43" fontId="6" fillId="0" borderId="4" xfId="1" applyFont="1" applyBorder="1" applyAlignment="1">
      <alignment horizontal="center"/>
    </xf>
    <xf numFmtId="43" fontId="6" fillId="0" borderId="4" xfId="1" applyFont="1" applyBorder="1" applyAlignment="1">
      <alignment horizontal="left"/>
    </xf>
    <xf numFmtId="0" fontId="6" fillId="0" borderId="8" xfId="1" applyNumberFormat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8" xfId="1" applyFont="1" applyBorder="1" applyAlignment="1">
      <alignment horizontal="left"/>
    </xf>
    <xf numFmtId="0" fontId="11" fillId="0" borderId="8" xfId="1" applyNumberFormat="1" applyFont="1" applyBorder="1" applyAlignment="1">
      <alignment horizontal="center"/>
    </xf>
    <xf numFmtId="43" fontId="11" fillId="0" borderId="8" xfId="1" applyFont="1" applyBorder="1" applyAlignment="1">
      <alignment horizontal="left" vertical="center"/>
    </xf>
    <xf numFmtId="43" fontId="11" fillId="0" borderId="8" xfId="1" applyFont="1" applyBorder="1" applyAlignment="1">
      <alignment horizontal="center"/>
    </xf>
    <xf numFmtId="43" fontId="11" fillId="0" borderId="8" xfId="1" applyFont="1" applyBorder="1" applyAlignment="1">
      <alignment horizontal="left"/>
    </xf>
    <xf numFmtId="43" fontId="6" fillId="0" borderId="9" xfId="1" applyFont="1" applyBorder="1" applyAlignment="1">
      <alignment horizontal="left" vertical="center"/>
    </xf>
    <xf numFmtId="0" fontId="3" fillId="9" borderId="32" xfId="0" applyFont="1" applyFill="1" applyBorder="1"/>
    <xf numFmtId="0" fontId="6" fillId="9" borderId="33" xfId="0" applyFont="1" applyFill="1" applyBorder="1" applyAlignment="1">
      <alignment horizontal="left" vertical="center"/>
    </xf>
    <xf numFmtId="0" fontId="3" fillId="9" borderId="33" xfId="0" applyFont="1" applyFill="1" applyBorder="1" applyAlignment="1">
      <alignment horizontal="center"/>
    </xf>
    <xf numFmtId="43" fontId="3" fillId="9" borderId="33" xfId="1" applyFont="1" applyFill="1" applyBorder="1"/>
    <xf numFmtId="43" fontId="6" fillId="9" borderId="33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6" fillId="4" borderId="32" xfId="1" applyFont="1" applyFill="1" applyBorder="1" applyAlignment="1">
      <alignment horizontal="center" wrapText="1"/>
    </xf>
    <xf numFmtId="43" fontId="6" fillId="4" borderId="33" xfId="1" applyFont="1" applyFill="1" applyBorder="1" applyAlignment="1">
      <alignment horizontal="center" wrapText="1"/>
    </xf>
    <xf numFmtId="43" fontId="6" fillId="4" borderId="35" xfId="1" applyFont="1" applyFill="1" applyBorder="1" applyAlignment="1">
      <alignment horizontal="center" wrapText="1"/>
    </xf>
    <xf numFmtId="43" fontId="6" fillId="0" borderId="3" xfId="1" applyFont="1" applyBorder="1"/>
    <xf numFmtId="43" fontId="6" fillId="0" borderId="3" xfId="1" applyFont="1" applyBorder="1" applyAlignment="1">
      <alignment horizontal="left" vertical="center"/>
    </xf>
    <xf numFmtId="167" fontId="3" fillId="0" borderId="8" xfId="0" applyNumberFormat="1" applyFont="1" applyBorder="1" applyAlignment="1">
      <alignment horizontal="center"/>
    </xf>
    <xf numFmtId="43" fontId="6" fillId="0" borderId="36" xfId="1" applyFont="1" applyBorder="1" applyAlignment="1">
      <alignment horizontal="left"/>
    </xf>
    <xf numFmtId="43" fontId="11" fillId="0" borderId="3" xfId="1" applyFont="1" applyBorder="1"/>
    <xf numFmtId="43" fontId="11" fillId="0" borderId="3" xfId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43" fontId="11" fillId="0" borderId="36" xfId="1" applyFont="1" applyBorder="1" applyAlignment="1">
      <alignment horizontal="left"/>
    </xf>
    <xf numFmtId="167" fontId="6" fillId="0" borderId="8" xfId="0" applyNumberFormat="1" applyFont="1" applyBorder="1" applyAlignment="1">
      <alignment horizontal="center"/>
    </xf>
    <xf numFmtId="43" fontId="6" fillId="4" borderId="37" xfId="0" applyNumberFormat="1" applyFont="1" applyFill="1" applyBorder="1"/>
    <xf numFmtId="167" fontId="3" fillId="0" borderId="0" xfId="0" applyNumberFormat="1" applyFont="1"/>
    <xf numFmtId="0" fontId="8" fillId="0" borderId="0" xfId="0" applyFont="1"/>
    <xf numFmtId="168" fontId="0" fillId="0" borderId="0" xfId="0" applyNumberFormat="1"/>
    <xf numFmtId="43" fontId="3" fillId="13" borderId="8" xfId="1" applyFont="1" applyFill="1" applyBorder="1" applyAlignment="1">
      <alignment horizontal="center"/>
    </xf>
    <xf numFmtId="43" fontId="3" fillId="10" borderId="8" xfId="1" applyFont="1" applyFill="1" applyBorder="1" applyAlignment="1">
      <alignment horizontal="center"/>
    </xf>
    <xf numFmtId="0" fontId="3" fillId="13" borderId="8" xfId="1" applyNumberFormat="1" applyFont="1" applyFill="1" applyBorder="1" applyAlignment="1">
      <alignment horizontal="center"/>
    </xf>
    <xf numFmtId="43" fontId="3" fillId="10" borderId="12" xfId="1" applyFont="1" applyFill="1" applyBorder="1" applyAlignment="1">
      <alignment horizontal="center"/>
    </xf>
    <xf numFmtId="43" fontId="12" fillId="13" borderId="8" xfId="1" applyFont="1" applyFill="1" applyBorder="1" applyAlignment="1">
      <alignment horizontal="center"/>
    </xf>
    <xf numFmtId="43" fontId="6" fillId="12" borderId="8" xfId="1" applyFont="1" applyFill="1" applyBorder="1" applyAlignment="1">
      <alignment horizontal="center" vertical="center"/>
    </xf>
    <xf numFmtId="43" fontId="6" fillId="12" borderId="8" xfId="1" applyFont="1" applyFill="1" applyBorder="1" applyAlignment="1">
      <alignment horizontal="center" vertical="center" wrapText="1"/>
    </xf>
    <xf numFmtId="43" fontId="3" fillId="14" borderId="8" xfId="1" applyFont="1" applyFill="1" applyBorder="1" applyAlignment="1">
      <alignment horizontal="center"/>
    </xf>
    <xf numFmtId="43" fontId="6" fillId="15" borderId="8" xfId="1" applyFont="1" applyFill="1" applyBorder="1" applyAlignment="1">
      <alignment horizontal="center"/>
    </xf>
    <xf numFmtId="0" fontId="2" fillId="14" borderId="8" xfId="0" applyFont="1" applyFill="1" applyBorder="1"/>
    <xf numFmtId="43" fontId="2" fillId="14" borderId="8" xfId="0" applyNumberFormat="1" applyFont="1" applyFill="1" applyBorder="1"/>
    <xf numFmtId="0" fontId="2" fillId="13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168" fontId="0" fillId="0" borderId="8" xfId="0" applyNumberFormat="1" applyBorder="1"/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9" fillId="16" borderId="38" xfId="4" applyFont="1" applyFill="1" applyBorder="1" applyAlignment="1">
      <alignment horizontal="center" vertical="center" wrapText="1"/>
    </xf>
    <xf numFmtId="0" fontId="19" fillId="16" borderId="39" xfId="4" applyFont="1" applyFill="1" applyBorder="1" applyAlignment="1">
      <alignment horizontal="center" vertical="center"/>
    </xf>
    <xf numFmtId="43" fontId="19" fillId="16" borderId="40" xfId="4" applyNumberFormat="1" applyFont="1" applyFill="1" applyBorder="1" applyAlignment="1">
      <alignment horizontal="center" vertical="center"/>
    </xf>
    <xf numFmtId="43" fontId="19" fillId="17" borderId="40" xfId="4" applyNumberFormat="1" applyFont="1" applyFill="1" applyBorder="1" applyAlignment="1">
      <alignment horizontal="center" vertical="center"/>
    </xf>
    <xf numFmtId="43" fontId="19" fillId="16" borderId="40" xfId="4" applyNumberFormat="1" applyFont="1" applyFill="1" applyBorder="1" applyAlignment="1">
      <alignment horizontal="center" vertical="center" wrapText="1"/>
    </xf>
    <xf numFmtId="0" fontId="19" fillId="14" borderId="8" xfId="4" applyFont="1" applyFill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2" borderId="43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43" fontId="20" fillId="2" borderId="9" xfId="4" applyNumberFormat="1" applyFont="1" applyFill="1" applyBorder="1" applyAlignment="1">
      <alignment horizontal="center" vertical="center"/>
    </xf>
    <xf numFmtId="43" fontId="21" fillId="2" borderId="9" xfId="4" applyNumberFormat="1" applyFont="1" applyFill="1" applyBorder="1" applyAlignment="1">
      <alignment horizontal="center" vertical="center"/>
    </xf>
    <xf numFmtId="0" fontId="20" fillId="0" borderId="0" xfId="4" applyFont="1" applyAlignment="1">
      <alignment vertical="center"/>
    </xf>
    <xf numFmtId="0" fontId="20" fillId="0" borderId="8" xfId="4" applyFont="1" applyBorder="1" applyAlignment="1">
      <alignment horizontal="center" vertical="center"/>
    </xf>
    <xf numFmtId="0" fontId="20" fillId="0" borderId="8" xfId="4" applyFont="1" applyBorder="1" applyAlignment="1">
      <alignment horizontal="left" vertical="center"/>
    </xf>
    <xf numFmtId="43" fontId="20" fillId="0" borderId="8" xfId="4" applyNumberFormat="1" applyFont="1" applyBorder="1" applyAlignment="1">
      <alignment horizontal="left" vertical="center"/>
    </xf>
    <xf numFmtId="43" fontId="22" fillId="0" borderId="8" xfId="4" applyNumberFormat="1" applyFont="1" applyBorder="1" applyAlignment="1">
      <alignment horizontal="left" vertical="center"/>
    </xf>
    <xf numFmtId="43" fontId="20" fillId="0" borderId="8" xfId="4" applyNumberFormat="1" applyFont="1" applyBorder="1" applyAlignment="1">
      <alignment horizontal="center" vertical="center"/>
    </xf>
    <xf numFmtId="0" fontId="20" fillId="0" borderId="8" xfId="4" applyFont="1" applyBorder="1" applyAlignment="1">
      <alignment vertical="center"/>
    </xf>
    <xf numFmtId="0" fontId="23" fillId="0" borderId="8" xfId="4" applyFont="1" applyBorder="1" applyAlignment="1">
      <alignment horizontal="center" vertical="center"/>
    </xf>
    <xf numFmtId="0" fontId="23" fillId="0" borderId="8" xfId="4" applyFont="1" applyBorder="1" applyAlignment="1">
      <alignment horizontal="left" vertical="center"/>
    </xf>
    <xf numFmtId="43" fontId="23" fillId="0" borderId="8" xfId="4" applyNumberFormat="1" applyFont="1" applyBorder="1" applyAlignment="1">
      <alignment horizontal="left" vertical="center"/>
    </xf>
    <xf numFmtId="43" fontId="23" fillId="11" borderId="8" xfId="4" applyNumberFormat="1" applyFont="1" applyFill="1" applyBorder="1" applyAlignment="1">
      <alignment horizontal="left" vertical="center"/>
    </xf>
    <xf numFmtId="43" fontId="24" fillId="17" borderId="8" xfId="4" applyNumberFormat="1" applyFont="1" applyFill="1" applyBorder="1" applyAlignment="1">
      <alignment horizontal="center" vertical="center"/>
    </xf>
    <xf numFmtId="43" fontId="23" fillId="0" borderId="8" xfId="4" applyNumberFormat="1" applyFont="1" applyBorder="1" applyAlignment="1">
      <alignment horizontal="center" vertical="center"/>
    </xf>
    <xf numFmtId="43" fontId="23" fillId="0" borderId="8" xfId="4" applyNumberFormat="1" applyFont="1" applyBorder="1" applyAlignment="1">
      <alignment vertical="center"/>
    </xf>
    <xf numFmtId="0" fontId="23" fillId="0" borderId="0" xfId="4" applyFont="1" applyAlignment="1">
      <alignment vertical="center"/>
    </xf>
    <xf numFmtId="43" fontId="23" fillId="0" borderId="0" xfId="4" applyNumberFormat="1" applyFont="1" applyAlignment="1">
      <alignment horizontal="center" vertical="center"/>
    </xf>
    <xf numFmtId="43" fontId="20" fillId="0" borderId="8" xfId="4" applyNumberFormat="1" applyFont="1" applyBorder="1" applyAlignment="1">
      <alignment vertical="center"/>
    </xf>
    <xf numFmtId="0" fontId="21" fillId="2" borderId="18" xfId="4" applyFont="1" applyFill="1" applyBorder="1" applyAlignment="1">
      <alignment horizontal="center" vertical="center" wrapText="1"/>
    </xf>
    <xf numFmtId="43" fontId="21" fillId="2" borderId="18" xfId="5" applyFont="1" applyFill="1" applyBorder="1" applyAlignment="1">
      <alignment horizontal="center" vertical="center" wrapText="1"/>
    </xf>
    <xf numFmtId="165" fontId="21" fillId="2" borderId="8" xfId="5" applyNumberFormat="1" applyFont="1" applyFill="1" applyBorder="1" applyAlignment="1">
      <alignment horizontal="center" vertical="center" wrapText="1"/>
    </xf>
    <xf numFmtId="0" fontId="25" fillId="0" borderId="0" xfId="4" applyFont="1" applyAlignment="1">
      <alignment vertical="center"/>
    </xf>
    <xf numFmtId="2" fontId="25" fillId="0" borderId="0" xfId="4" applyNumberFormat="1" applyFont="1" applyAlignment="1">
      <alignment vertical="center"/>
    </xf>
    <xf numFmtId="0" fontId="20" fillId="0" borderId="0" xfId="4" applyFont="1" applyAlignment="1">
      <alignment horizontal="center" vertical="center"/>
    </xf>
    <xf numFmtId="43" fontId="20" fillId="0" borderId="0" xfId="4" applyNumberFormat="1" applyFont="1" applyAlignment="1">
      <alignment horizontal="center" vertical="center"/>
    </xf>
    <xf numFmtId="43" fontId="22" fillId="0" borderId="0" xfId="4" applyNumberFormat="1" applyFont="1" applyAlignment="1">
      <alignment horizontal="center" vertical="center"/>
    </xf>
    <xf numFmtId="0" fontId="23" fillId="0" borderId="0" xfId="6" applyFont="1"/>
    <xf numFmtId="0" fontId="20" fillId="0" borderId="0" xfId="6" applyFont="1"/>
    <xf numFmtId="0" fontId="26" fillId="0" borderId="0" xfId="4" applyFont="1" applyAlignment="1">
      <alignment horizontal="left" vertical="center"/>
    </xf>
    <xf numFmtId="43" fontId="27" fillId="0" borderId="0" xfId="4" applyNumberFormat="1" applyFont="1" applyAlignment="1">
      <alignment horizontal="center" vertical="center"/>
    </xf>
    <xf numFmtId="43" fontId="26" fillId="0" borderId="0" xfId="4" applyNumberFormat="1" applyFont="1" applyAlignment="1">
      <alignment horizontal="center" vertical="center"/>
    </xf>
    <xf numFmtId="43" fontId="24" fillId="0" borderId="0" xfId="6" applyNumberFormat="1" applyFont="1"/>
    <xf numFmtId="0" fontId="27" fillId="0" borderId="0" xfId="4" applyFont="1" applyAlignment="1">
      <alignment horizontal="left" vertical="center"/>
    </xf>
    <xf numFmtId="43" fontId="27" fillId="0" borderId="0" xfId="4" applyNumberFormat="1" applyFont="1" applyAlignment="1">
      <alignment vertical="center"/>
    </xf>
    <xf numFmtId="43" fontId="26" fillId="0" borderId="0" xfId="4" applyNumberFormat="1" applyFont="1" applyAlignment="1">
      <alignment vertical="center"/>
    </xf>
    <xf numFmtId="2" fontId="23" fillId="0" borderId="0" xfId="4" applyNumberFormat="1" applyFont="1" applyAlignment="1">
      <alignment vertical="center"/>
    </xf>
    <xf numFmtId="43" fontId="20" fillId="0" borderId="0" xfId="4" applyNumberFormat="1" applyFont="1" applyAlignment="1">
      <alignment vertical="center"/>
    </xf>
    <xf numFmtId="167" fontId="20" fillId="0" borderId="0" xfId="4" applyNumberFormat="1" applyFont="1" applyAlignment="1">
      <alignment vertical="center"/>
    </xf>
    <xf numFmtId="43" fontId="23" fillId="0" borderId="0" xfId="4" applyNumberFormat="1" applyFont="1" applyAlignment="1">
      <alignment vertical="center"/>
    </xf>
    <xf numFmtId="0" fontId="27" fillId="0" borderId="0" xfId="4" applyFont="1" applyAlignment="1">
      <alignment vertical="center"/>
    </xf>
    <xf numFmtId="43" fontId="22" fillId="0" borderId="0" xfId="4" applyNumberFormat="1" applyFont="1" applyAlignment="1">
      <alignment vertical="center"/>
    </xf>
    <xf numFmtId="0" fontId="23" fillId="0" borderId="0" xfId="4" applyFont="1" applyAlignment="1">
      <alignment horizontal="center" vertical="center"/>
    </xf>
    <xf numFmtId="43" fontId="24" fillId="0" borderId="0" xfId="4" applyNumberFormat="1" applyFont="1" applyAlignment="1">
      <alignment horizontal="center" vertical="center"/>
    </xf>
    <xf numFmtId="0" fontId="28" fillId="0" borderId="0" xfId="6" applyFont="1"/>
    <xf numFmtId="43" fontId="0" fillId="0" borderId="8" xfId="0" applyNumberFormat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41" fontId="5" fillId="2" borderId="3" xfId="2" applyNumberFormat="1" applyFont="1" applyFill="1" applyBorder="1" applyAlignment="1">
      <alignment horizontal="center" vertical="center" wrapText="1"/>
    </xf>
    <xf numFmtId="41" fontId="5" fillId="2" borderId="4" xfId="2" applyNumberFormat="1" applyFont="1" applyFill="1" applyBorder="1" applyAlignment="1">
      <alignment horizontal="center" vertical="center" wrapText="1"/>
    </xf>
    <xf numFmtId="41" fontId="5" fillId="2" borderId="23" xfId="2" applyNumberFormat="1" applyFont="1" applyFill="1" applyBorder="1" applyAlignment="1">
      <alignment horizontal="center" vertical="center" wrapText="1"/>
    </xf>
    <xf numFmtId="41" fontId="5" fillId="2" borderId="24" xfId="2" applyNumberFormat="1" applyFont="1" applyFill="1" applyBorder="1" applyAlignment="1">
      <alignment horizontal="center" vertical="center" wrapText="1"/>
    </xf>
    <xf numFmtId="41" fontId="5" fillId="2" borderId="25" xfId="2" applyNumberFormat="1" applyFont="1" applyFill="1" applyBorder="1" applyAlignment="1">
      <alignment horizontal="center" vertical="center" wrapText="1"/>
    </xf>
    <xf numFmtId="41" fontId="5" fillId="2" borderId="34" xfId="2" applyNumberFormat="1" applyFont="1" applyFill="1" applyBorder="1" applyAlignment="1">
      <alignment horizontal="center" vertical="center" wrapText="1"/>
    </xf>
    <xf numFmtId="43" fontId="6" fillId="9" borderId="26" xfId="1" applyFont="1" applyFill="1" applyBorder="1" applyAlignment="1">
      <alignment horizontal="center"/>
    </xf>
    <xf numFmtId="43" fontId="6" fillId="9" borderId="27" xfId="1" applyFont="1" applyFill="1" applyBorder="1" applyAlignment="1">
      <alignment horizontal="center"/>
    </xf>
    <xf numFmtId="43" fontId="6" fillId="9" borderId="28" xfId="1" applyFont="1" applyFill="1" applyBorder="1" applyAlignment="1">
      <alignment horizontal="center"/>
    </xf>
    <xf numFmtId="43" fontId="6" fillId="9" borderId="25" xfId="1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43" fontId="6" fillId="9" borderId="4" xfId="1" applyFont="1" applyFill="1" applyBorder="1" applyAlignment="1">
      <alignment horizontal="center"/>
    </xf>
    <xf numFmtId="43" fontId="6" fillId="9" borderId="23" xfId="1" applyFont="1" applyFill="1" applyBorder="1" applyAlignment="1">
      <alignment horizontal="center"/>
    </xf>
    <xf numFmtId="41" fontId="5" fillId="2" borderId="6" xfId="2" applyNumberFormat="1" applyFont="1" applyFill="1" applyBorder="1" applyAlignment="1">
      <alignment horizontal="center" vertical="center" wrapText="1"/>
    </xf>
    <xf numFmtId="41" fontId="5" fillId="2" borderId="0" xfId="2" applyNumberFormat="1" applyFont="1" applyFill="1" applyAlignment="1">
      <alignment horizontal="center" vertical="center" wrapText="1"/>
    </xf>
    <xf numFmtId="41" fontId="5" fillId="2" borderId="20" xfId="2" applyNumberFormat="1" applyFont="1" applyFill="1" applyBorder="1" applyAlignment="1">
      <alignment horizontal="center" vertical="center" wrapText="1"/>
    </xf>
    <xf numFmtId="41" fontId="5" fillId="2" borderId="29" xfId="2" applyNumberFormat="1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left"/>
    </xf>
    <xf numFmtId="43" fontId="8" fillId="0" borderId="10" xfId="2" applyNumberFormat="1" applyFont="1" applyBorder="1" applyAlignment="1">
      <alignment horizontal="left" vertical="center" wrapText="1"/>
    </xf>
    <xf numFmtId="43" fontId="8" fillId="0" borderId="11" xfId="2" applyNumberFormat="1" applyFont="1" applyBorder="1" applyAlignment="1">
      <alignment horizontal="left" vertical="center" wrapText="1"/>
    </xf>
    <xf numFmtId="43" fontId="8" fillId="0" borderId="12" xfId="2" applyNumberFormat="1" applyFont="1" applyBorder="1" applyAlignment="1">
      <alignment horizontal="left" vertical="center" wrapText="1"/>
    </xf>
    <xf numFmtId="43" fontId="6" fillId="4" borderId="15" xfId="1" applyFont="1" applyFill="1" applyBorder="1" applyAlignment="1">
      <alignment horizontal="center" vertical="center" wrapText="1"/>
    </xf>
    <xf numFmtId="43" fontId="6" fillId="4" borderId="21" xfId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43" fontId="6" fillId="4" borderId="20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12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8" xfId="1" applyNumberFormat="1" applyFont="1" applyFill="1" applyBorder="1" applyAlignment="1">
      <alignment horizontal="center" vertical="center" wrapText="1"/>
    </xf>
    <xf numFmtId="0" fontId="5" fillId="2" borderId="17" xfId="1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8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horizontal="center" vertical="center"/>
    </xf>
    <xf numFmtId="43" fontId="6" fillId="3" borderId="13" xfId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/>
    </xf>
    <xf numFmtId="41" fontId="5" fillId="2" borderId="2" xfId="2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16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0" fontId="5" fillId="2" borderId="17" xfId="1" applyNumberFormat="1" applyFont="1" applyFill="1" applyBorder="1" applyAlignment="1">
      <alignment horizontal="left" vertical="center" wrapText="1"/>
    </xf>
    <xf numFmtId="0" fontId="16" fillId="2" borderId="6" xfId="4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43" fontId="19" fillId="16" borderId="41" xfId="4" applyNumberFormat="1" applyFont="1" applyFill="1" applyBorder="1" applyAlignment="1">
      <alignment horizontal="center" vertical="center" wrapText="1"/>
    </xf>
    <xf numFmtId="43" fontId="19" fillId="16" borderId="42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10" xfId="3" xr:uid="{E9D873E2-8AE0-42DC-B9AF-630651C71ED6}"/>
    <cellStyle name="Comma 2 41 3 4" xfId="5" xr:uid="{7F12C815-9B71-40F2-A0DB-61C3513EDC1A}"/>
    <cellStyle name="Normal" xfId="0" builtinId="0"/>
    <cellStyle name="Normal 10" xfId="2" xr:uid="{D9F3B85C-5F0F-42BE-A1D9-5B5919BC1125}"/>
    <cellStyle name="Normal 2 2" xfId="4" xr:uid="{B7D0ACE2-FC62-4BBC-AC5D-83C4BE7D9CEF}"/>
    <cellStyle name="Normal 28 3 5 2 3" xfId="6" xr:uid="{B00D9CAB-0080-4E08-A5CC-14E724295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2</xdr:row>
      <xdr:rowOff>302558</xdr:rowOff>
    </xdr:from>
    <xdr:to>
      <xdr:col>44</xdr:col>
      <xdr:colOff>103589</xdr:colOff>
      <xdr:row>3</xdr:row>
      <xdr:rowOff>7283</xdr:rowOff>
    </xdr:to>
    <xdr:pic>
      <xdr:nvPicPr>
        <xdr:cNvPr id="2" name="Picture 2" descr="image002.png">
          <a:extLst>
            <a:ext uri="{FF2B5EF4-FFF2-40B4-BE49-F238E27FC236}">
              <a16:creationId xmlns:a16="http://schemas.microsoft.com/office/drawing/2014/main" id="{A4C8C158-B3DD-4848-8F91-4514A23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43</xdr:col>
      <xdr:colOff>0</xdr:colOff>
      <xdr:row>2</xdr:row>
      <xdr:rowOff>302558</xdr:rowOff>
    </xdr:from>
    <xdr:to>
      <xdr:col>44</xdr:col>
      <xdr:colOff>6503</xdr:colOff>
      <xdr:row>3</xdr:row>
      <xdr:rowOff>7283</xdr:rowOff>
    </xdr:to>
    <xdr:pic>
      <xdr:nvPicPr>
        <xdr:cNvPr id="3" name="Picture 2" descr="image002.png">
          <a:extLst>
            <a:ext uri="{FF2B5EF4-FFF2-40B4-BE49-F238E27FC236}">
              <a16:creationId xmlns:a16="http://schemas.microsoft.com/office/drawing/2014/main" id="{82EFD9B0-8CE6-4C4C-A256-E4CF32D33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43</xdr:col>
      <xdr:colOff>0</xdr:colOff>
      <xdr:row>2</xdr:row>
      <xdr:rowOff>302558</xdr:rowOff>
    </xdr:from>
    <xdr:to>
      <xdr:col>44</xdr:col>
      <xdr:colOff>103589</xdr:colOff>
      <xdr:row>3</xdr:row>
      <xdr:rowOff>7283</xdr:rowOff>
    </xdr:to>
    <xdr:pic>
      <xdr:nvPicPr>
        <xdr:cNvPr id="4" name="Picture 2" descr="image002.png">
          <a:extLst>
            <a:ext uri="{FF2B5EF4-FFF2-40B4-BE49-F238E27FC236}">
              <a16:creationId xmlns:a16="http://schemas.microsoft.com/office/drawing/2014/main" id="{E4FE7655-F5C6-4A02-ADF7-B70B511A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5" name="Picture 2" descr="image002.png">
          <a:extLst>
            <a:ext uri="{FF2B5EF4-FFF2-40B4-BE49-F238E27FC236}">
              <a16:creationId xmlns:a16="http://schemas.microsoft.com/office/drawing/2014/main" id="{4733A0F4-5295-4D40-8E0A-5838A216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611749" cy="0"/>
    <xdr:pic>
      <xdr:nvPicPr>
        <xdr:cNvPr id="6" name="Picture 5" descr="image002.png">
          <a:extLst>
            <a:ext uri="{FF2B5EF4-FFF2-40B4-BE49-F238E27FC236}">
              <a16:creationId xmlns:a16="http://schemas.microsoft.com/office/drawing/2014/main" id="{DFA2C2F0-0F92-468B-9DD8-FE2820D0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7" name="Picture 2" descr="image002.png">
          <a:extLst>
            <a:ext uri="{FF2B5EF4-FFF2-40B4-BE49-F238E27FC236}">
              <a16:creationId xmlns:a16="http://schemas.microsoft.com/office/drawing/2014/main" id="{7781DE80-B4EC-478C-8B1D-CC9C60D96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8" name="Picture 2" descr="image002.png">
          <a:extLst>
            <a:ext uri="{FF2B5EF4-FFF2-40B4-BE49-F238E27FC236}">
              <a16:creationId xmlns:a16="http://schemas.microsoft.com/office/drawing/2014/main" id="{DE093931-13F4-4767-AC86-51931997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611749" cy="0"/>
    <xdr:pic>
      <xdr:nvPicPr>
        <xdr:cNvPr id="9" name="Picture 8" descr="image002.png">
          <a:extLst>
            <a:ext uri="{FF2B5EF4-FFF2-40B4-BE49-F238E27FC236}">
              <a16:creationId xmlns:a16="http://schemas.microsoft.com/office/drawing/2014/main" id="{09BDF58E-0D57-4855-A1C1-17A0FEF86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10" name="Picture 2" descr="image002.png">
          <a:extLst>
            <a:ext uri="{FF2B5EF4-FFF2-40B4-BE49-F238E27FC236}">
              <a16:creationId xmlns:a16="http://schemas.microsoft.com/office/drawing/2014/main" id="{3F3F415D-1E64-4943-B2DA-46EE880F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</xdr:row>
      <xdr:rowOff>302558</xdr:rowOff>
    </xdr:from>
    <xdr:ext cx="728430" cy="0"/>
    <xdr:pic>
      <xdr:nvPicPr>
        <xdr:cNvPr id="11" name="Picture 2" descr="image002.png">
          <a:extLst>
            <a:ext uri="{FF2B5EF4-FFF2-40B4-BE49-F238E27FC236}">
              <a16:creationId xmlns:a16="http://schemas.microsoft.com/office/drawing/2014/main" id="{16745BC3-C589-4DF1-A082-8D27214F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77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</xdr:row>
      <xdr:rowOff>302558</xdr:rowOff>
    </xdr:from>
    <xdr:ext cx="611749" cy="0"/>
    <xdr:pic>
      <xdr:nvPicPr>
        <xdr:cNvPr id="12" name="Picture 11" descr="image002.png">
          <a:extLst>
            <a:ext uri="{FF2B5EF4-FFF2-40B4-BE49-F238E27FC236}">
              <a16:creationId xmlns:a16="http://schemas.microsoft.com/office/drawing/2014/main" id="{C5258D65-42C2-4D4A-96F6-EDB6CB27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</xdr:row>
      <xdr:rowOff>302558</xdr:rowOff>
    </xdr:from>
    <xdr:ext cx="728430" cy="0"/>
    <xdr:pic>
      <xdr:nvPicPr>
        <xdr:cNvPr id="13" name="Picture 2" descr="image002.png">
          <a:extLst>
            <a:ext uri="{FF2B5EF4-FFF2-40B4-BE49-F238E27FC236}">
              <a16:creationId xmlns:a16="http://schemas.microsoft.com/office/drawing/2014/main" id="{D678ADAE-F768-4E40-AC11-822AC062A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3980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14" name="Picture 2" descr="image002.png">
          <a:extLst>
            <a:ext uri="{FF2B5EF4-FFF2-40B4-BE49-F238E27FC236}">
              <a16:creationId xmlns:a16="http://schemas.microsoft.com/office/drawing/2014/main" id="{DA539CE5-C132-4EC1-8214-A7088478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15" name="Picture 14" descr="image002.png">
          <a:extLst>
            <a:ext uri="{FF2B5EF4-FFF2-40B4-BE49-F238E27FC236}">
              <a16:creationId xmlns:a16="http://schemas.microsoft.com/office/drawing/2014/main" id="{92D28A64-9FB4-4548-8866-EDB9A5D0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16" name="Picture 2" descr="image002.png">
          <a:extLst>
            <a:ext uri="{FF2B5EF4-FFF2-40B4-BE49-F238E27FC236}">
              <a16:creationId xmlns:a16="http://schemas.microsoft.com/office/drawing/2014/main" id="{4CC317E5-1183-45F4-B726-ABAABE1A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17" name="Picture 2" descr="image002.png">
          <a:extLst>
            <a:ext uri="{FF2B5EF4-FFF2-40B4-BE49-F238E27FC236}">
              <a16:creationId xmlns:a16="http://schemas.microsoft.com/office/drawing/2014/main" id="{518A9215-D108-4B45-85E6-EF35ADCA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18" name="Picture 17" descr="image002.png">
          <a:extLst>
            <a:ext uri="{FF2B5EF4-FFF2-40B4-BE49-F238E27FC236}">
              <a16:creationId xmlns:a16="http://schemas.microsoft.com/office/drawing/2014/main" id="{990C9D92-C87B-45BD-BC49-17C429759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19" name="Picture 2" descr="image002.png">
          <a:extLst>
            <a:ext uri="{FF2B5EF4-FFF2-40B4-BE49-F238E27FC236}">
              <a16:creationId xmlns:a16="http://schemas.microsoft.com/office/drawing/2014/main" id="{9D86F975-625A-4820-99C2-B4088FB77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20" name="Picture 2" descr="image002.png">
          <a:extLst>
            <a:ext uri="{FF2B5EF4-FFF2-40B4-BE49-F238E27FC236}">
              <a16:creationId xmlns:a16="http://schemas.microsoft.com/office/drawing/2014/main" id="{D3F0CC6E-8E9F-46BF-B2A5-9509D74B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21" name="Picture 20" descr="image002.png">
          <a:extLst>
            <a:ext uri="{FF2B5EF4-FFF2-40B4-BE49-F238E27FC236}">
              <a16:creationId xmlns:a16="http://schemas.microsoft.com/office/drawing/2014/main" id="{66C21A81-0F3E-4DBE-9CA7-89B2BB2F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22" name="Picture 2" descr="image002.png">
          <a:extLst>
            <a:ext uri="{FF2B5EF4-FFF2-40B4-BE49-F238E27FC236}">
              <a16:creationId xmlns:a16="http://schemas.microsoft.com/office/drawing/2014/main" id="{8B3A7B10-65E3-40B3-8ED4-A13B5345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23" name="Picture 2" descr="image002.png">
          <a:extLst>
            <a:ext uri="{FF2B5EF4-FFF2-40B4-BE49-F238E27FC236}">
              <a16:creationId xmlns:a16="http://schemas.microsoft.com/office/drawing/2014/main" id="{DE7745DF-FDD3-44CC-8CFC-2261F9AC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611749" cy="0"/>
    <xdr:pic>
      <xdr:nvPicPr>
        <xdr:cNvPr id="24" name="Picture 23" descr="image002.png">
          <a:extLst>
            <a:ext uri="{FF2B5EF4-FFF2-40B4-BE49-F238E27FC236}">
              <a16:creationId xmlns:a16="http://schemas.microsoft.com/office/drawing/2014/main" id="{D30BE3BC-55A4-47E5-9F54-E3D40580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0"/>
    <xdr:pic>
      <xdr:nvPicPr>
        <xdr:cNvPr id="25" name="Picture 2" descr="image002.png">
          <a:extLst>
            <a:ext uri="{FF2B5EF4-FFF2-40B4-BE49-F238E27FC236}">
              <a16:creationId xmlns:a16="http://schemas.microsoft.com/office/drawing/2014/main" id="{EE9AE7DD-7A97-4A41-931C-ACA268C86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59211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26" name="Picture 2" descr="image002.png">
          <a:extLst>
            <a:ext uri="{FF2B5EF4-FFF2-40B4-BE49-F238E27FC236}">
              <a16:creationId xmlns:a16="http://schemas.microsoft.com/office/drawing/2014/main" id="{7582714E-B761-40FD-8F4C-F6EB82DE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27" name="Picture 26" descr="image002.png">
          <a:extLst>
            <a:ext uri="{FF2B5EF4-FFF2-40B4-BE49-F238E27FC236}">
              <a16:creationId xmlns:a16="http://schemas.microsoft.com/office/drawing/2014/main" id="{42FBA79F-B4EE-455A-B941-99FB6E113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28" name="Picture 2" descr="image002.png">
          <a:extLst>
            <a:ext uri="{FF2B5EF4-FFF2-40B4-BE49-F238E27FC236}">
              <a16:creationId xmlns:a16="http://schemas.microsoft.com/office/drawing/2014/main" id="{E7AD39EF-C232-4969-9796-80479ED9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413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11206"/>
    <xdr:pic>
      <xdr:nvPicPr>
        <xdr:cNvPr id="29" name="Picture 2" descr="image002.png">
          <a:extLst>
            <a:ext uri="{FF2B5EF4-FFF2-40B4-BE49-F238E27FC236}">
              <a16:creationId xmlns:a16="http://schemas.microsoft.com/office/drawing/2014/main" id="{3FACB292-4250-4A81-A8AA-75489382E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89380" y="592118"/>
          <a:ext cx="728430" cy="1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611749" cy="11206"/>
    <xdr:pic>
      <xdr:nvPicPr>
        <xdr:cNvPr id="30" name="Picture 29" descr="image002.png">
          <a:extLst>
            <a:ext uri="{FF2B5EF4-FFF2-40B4-BE49-F238E27FC236}">
              <a16:creationId xmlns:a16="http://schemas.microsoft.com/office/drawing/2014/main" id="{C47C6E05-EECA-453B-AA48-ED393AB00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592118"/>
          <a:ext cx="611749" cy="1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728430" cy="11206"/>
    <xdr:pic>
      <xdr:nvPicPr>
        <xdr:cNvPr id="31" name="Picture 2" descr="image002.png">
          <a:extLst>
            <a:ext uri="{FF2B5EF4-FFF2-40B4-BE49-F238E27FC236}">
              <a16:creationId xmlns:a16="http://schemas.microsoft.com/office/drawing/2014/main" id="{94E97799-3FA1-4BB9-8CA5-FCB310FB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95420" y="592118"/>
          <a:ext cx="728430" cy="1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32" name="Picture 2" descr="image002.png">
          <a:extLst>
            <a:ext uri="{FF2B5EF4-FFF2-40B4-BE49-F238E27FC236}">
              <a16:creationId xmlns:a16="http://schemas.microsoft.com/office/drawing/2014/main" id="{48814F2A-3A28-4358-BA17-35A25DDD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8938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33" name="Picture 32" descr="image002.png">
          <a:extLst>
            <a:ext uri="{FF2B5EF4-FFF2-40B4-BE49-F238E27FC236}">
              <a16:creationId xmlns:a16="http://schemas.microsoft.com/office/drawing/2014/main" id="{3C5FC1ED-6F7F-43F1-AC4F-4CF97425E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34" name="Picture 2" descr="image002.png">
          <a:extLst>
            <a:ext uri="{FF2B5EF4-FFF2-40B4-BE49-F238E27FC236}">
              <a16:creationId xmlns:a16="http://schemas.microsoft.com/office/drawing/2014/main" id="{641195E8-4BB5-4373-B5DF-3E432402D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954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2</xdr:row>
      <xdr:rowOff>302558</xdr:rowOff>
    </xdr:from>
    <xdr:ext cx="611749" cy="10583"/>
    <xdr:pic>
      <xdr:nvPicPr>
        <xdr:cNvPr id="35" name="Picture 34" descr="image002.png">
          <a:extLst>
            <a:ext uri="{FF2B5EF4-FFF2-40B4-BE49-F238E27FC236}">
              <a16:creationId xmlns:a16="http://schemas.microsoft.com/office/drawing/2014/main" id="{53B7A04C-EA4A-4050-9BE5-FBA0698B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592118"/>
          <a:ext cx="611749" cy="10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36" name="Picture 35" descr="image002.png">
          <a:extLst>
            <a:ext uri="{FF2B5EF4-FFF2-40B4-BE49-F238E27FC236}">
              <a16:creationId xmlns:a16="http://schemas.microsoft.com/office/drawing/2014/main" id="{D1B88596-6BB5-4169-91DD-6C466AE6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89</xdr:row>
      <xdr:rowOff>302558</xdr:rowOff>
    </xdr:from>
    <xdr:ext cx="611749" cy="9525"/>
    <xdr:pic>
      <xdr:nvPicPr>
        <xdr:cNvPr id="37" name="Picture 36" descr="image002.png">
          <a:extLst>
            <a:ext uri="{FF2B5EF4-FFF2-40B4-BE49-F238E27FC236}">
              <a16:creationId xmlns:a16="http://schemas.microsoft.com/office/drawing/2014/main" id="{F9A8B116-5FDB-4E67-80AE-2EA80D38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18323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96</xdr:row>
      <xdr:rowOff>302558</xdr:rowOff>
    </xdr:from>
    <xdr:ext cx="611749" cy="9525"/>
    <xdr:pic>
      <xdr:nvPicPr>
        <xdr:cNvPr id="38" name="Picture 37" descr="image002.png">
          <a:extLst>
            <a:ext uri="{FF2B5EF4-FFF2-40B4-BE49-F238E27FC236}">
              <a16:creationId xmlns:a16="http://schemas.microsoft.com/office/drawing/2014/main" id="{E4889DB2-9B9E-41AA-B924-C7ECCDCD7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19710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103</xdr:row>
      <xdr:rowOff>302558</xdr:rowOff>
    </xdr:from>
    <xdr:ext cx="611749" cy="9525"/>
    <xdr:pic>
      <xdr:nvPicPr>
        <xdr:cNvPr id="39" name="Picture 38" descr="image002.png">
          <a:extLst>
            <a:ext uri="{FF2B5EF4-FFF2-40B4-BE49-F238E27FC236}">
              <a16:creationId xmlns:a16="http://schemas.microsoft.com/office/drawing/2014/main" id="{551E2721-1522-4518-86BC-17F81FA82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110</xdr:row>
      <xdr:rowOff>302558</xdr:rowOff>
    </xdr:from>
    <xdr:ext cx="611749" cy="9525"/>
    <xdr:pic>
      <xdr:nvPicPr>
        <xdr:cNvPr id="40" name="Picture 39" descr="image002.png">
          <a:extLst>
            <a:ext uri="{FF2B5EF4-FFF2-40B4-BE49-F238E27FC236}">
              <a16:creationId xmlns:a16="http://schemas.microsoft.com/office/drawing/2014/main" id="{FA8BE6AF-30B0-47F6-A8E6-97C7F92EB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110</xdr:row>
      <xdr:rowOff>302558</xdr:rowOff>
    </xdr:from>
    <xdr:ext cx="611749" cy="9525"/>
    <xdr:pic>
      <xdr:nvPicPr>
        <xdr:cNvPr id="41" name="Picture 40" descr="image002.png">
          <a:extLst>
            <a:ext uri="{FF2B5EF4-FFF2-40B4-BE49-F238E27FC236}">
              <a16:creationId xmlns:a16="http://schemas.microsoft.com/office/drawing/2014/main" id="{720C3BFA-E1F4-49B1-96E0-E056B9E4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302558</xdr:rowOff>
    </xdr:from>
    <xdr:ext cx="611749" cy="9525"/>
    <xdr:pic>
      <xdr:nvPicPr>
        <xdr:cNvPr id="42" name="Picture 41" descr="image002.png">
          <a:extLst>
            <a:ext uri="{FF2B5EF4-FFF2-40B4-BE49-F238E27FC236}">
              <a16:creationId xmlns:a16="http://schemas.microsoft.com/office/drawing/2014/main" id="{E70638DE-62EB-443B-826E-84807C62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124</xdr:row>
      <xdr:rowOff>302558</xdr:rowOff>
    </xdr:from>
    <xdr:ext cx="611749" cy="9525"/>
    <xdr:pic>
      <xdr:nvPicPr>
        <xdr:cNvPr id="43" name="Picture 42" descr="image002.png">
          <a:extLst>
            <a:ext uri="{FF2B5EF4-FFF2-40B4-BE49-F238E27FC236}">
              <a16:creationId xmlns:a16="http://schemas.microsoft.com/office/drawing/2014/main" id="{5F7CA0D3-1900-4715-8D9D-E437A18F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132</xdr:row>
      <xdr:rowOff>302558</xdr:rowOff>
    </xdr:from>
    <xdr:ext cx="611749" cy="9525"/>
    <xdr:pic>
      <xdr:nvPicPr>
        <xdr:cNvPr id="44" name="Picture 43" descr="image002.png">
          <a:extLst>
            <a:ext uri="{FF2B5EF4-FFF2-40B4-BE49-F238E27FC236}">
              <a16:creationId xmlns:a16="http://schemas.microsoft.com/office/drawing/2014/main" id="{A510DD4E-B124-42D8-A535-24BB2741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96</xdr:row>
      <xdr:rowOff>302558</xdr:rowOff>
    </xdr:from>
    <xdr:ext cx="611749" cy="9525"/>
    <xdr:pic>
      <xdr:nvPicPr>
        <xdr:cNvPr id="45" name="Picture 44" descr="image002.png">
          <a:extLst>
            <a:ext uri="{FF2B5EF4-FFF2-40B4-BE49-F238E27FC236}">
              <a16:creationId xmlns:a16="http://schemas.microsoft.com/office/drawing/2014/main" id="{C38E39F8-3967-4CED-A4C9-110701004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19710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103</xdr:row>
      <xdr:rowOff>302558</xdr:rowOff>
    </xdr:from>
    <xdr:ext cx="611749" cy="9525"/>
    <xdr:pic>
      <xdr:nvPicPr>
        <xdr:cNvPr id="46" name="Picture 45" descr="image002.png">
          <a:extLst>
            <a:ext uri="{FF2B5EF4-FFF2-40B4-BE49-F238E27FC236}">
              <a16:creationId xmlns:a16="http://schemas.microsoft.com/office/drawing/2014/main" id="{F28DC543-8CD7-41FD-A8D7-84B4BFB57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110</xdr:row>
      <xdr:rowOff>302558</xdr:rowOff>
    </xdr:from>
    <xdr:ext cx="611749" cy="9525"/>
    <xdr:pic>
      <xdr:nvPicPr>
        <xdr:cNvPr id="47" name="Picture 46" descr="image002.png">
          <a:extLst>
            <a:ext uri="{FF2B5EF4-FFF2-40B4-BE49-F238E27FC236}">
              <a16:creationId xmlns:a16="http://schemas.microsoft.com/office/drawing/2014/main" id="{9F9CF52A-627E-4B55-A149-7F34416A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302558</xdr:rowOff>
    </xdr:from>
    <xdr:ext cx="611749" cy="9525"/>
    <xdr:pic>
      <xdr:nvPicPr>
        <xdr:cNvPr id="48" name="Picture 47" descr="image002.png">
          <a:extLst>
            <a:ext uri="{FF2B5EF4-FFF2-40B4-BE49-F238E27FC236}">
              <a16:creationId xmlns:a16="http://schemas.microsoft.com/office/drawing/2014/main" id="{D9752577-B905-4611-8E5D-80007D41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302558</xdr:rowOff>
    </xdr:from>
    <xdr:ext cx="611749" cy="9525"/>
    <xdr:pic>
      <xdr:nvPicPr>
        <xdr:cNvPr id="49" name="Picture 48" descr="image002.png">
          <a:extLst>
            <a:ext uri="{FF2B5EF4-FFF2-40B4-BE49-F238E27FC236}">
              <a16:creationId xmlns:a16="http://schemas.microsoft.com/office/drawing/2014/main" id="{FCB005F2-0A84-4EE1-8246-87DDEE43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124</xdr:row>
      <xdr:rowOff>302558</xdr:rowOff>
    </xdr:from>
    <xdr:ext cx="611749" cy="9525"/>
    <xdr:pic>
      <xdr:nvPicPr>
        <xdr:cNvPr id="50" name="Picture 49" descr="image002.png">
          <a:extLst>
            <a:ext uri="{FF2B5EF4-FFF2-40B4-BE49-F238E27FC236}">
              <a16:creationId xmlns:a16="http://schemas.microsoft.com/office/drawing/2014/main" id="{B08D2045-1C3C-49D8-B052-0E26E20A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132</xdr:row>
      <xdr:rowOff>302558</xdr:rowOff>
    </xdr:from>
    <xdr:ext cx="611749" cy="9525"/>
    <xdr:pic>
      <xdr:nvPicPr>
        <xdr:cNvPr id="51" name="Picture 50" descr="image002.png">
          <a:extLst>
            <a:ext uri="{FF2B5EF4-FFF2-40B4-BE49-F238E27FC236}">
              <a16:creationId xmlns:a16="http://schemas.microsoft.com/office/drawing/2014/main" id="{B25B6071-6B29-4200-9C00-492B5CD0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139</xdr:row>
      <xdr:rowOff>302558</xdr:rowOff>
    </xdr:from>
    <xdr:ext cx="611749" cy="9525"/>
    <xdr:pic>
      <xdr:nvPicPr>
        <xdr:cNvPr id="52" name="Picture 51" descr="image002.png">
          <a:extLst>
            <a:ext uri="{FF2B5EF4-FFF2-40B4-BE49-F238E27FC236}">
              <a16:creationId xmlns:a16="http://schemas.microsoft.com/office/drawing/2014/main" id="{BDEC094C-D213-4D17-ABD2-979BB0BA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8229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103</xdr:row>
      <xdr:rowOff>302558</xdr:rowOff>
    </xdr:from>
    <xdr:ext cx="611749" cy="9525"/>
    <xdr:pic>
      <xdr:nvPicPr>
        <xdr:cNvPr id="53" name="Picture 52" descr="image002.png">
          <a:extLst>
            <a:ext uri="{FF2B5EF4-FFF2-40B4-BE49-F238E27FC236}">
              <a16:creationId xmlns:a16="http://schemas.microsoft.com/office/drawing/2014/main" id="{39D1C848-ABC9-44AE-BEDB-DEA6BFB3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110</xdr:row>
      <xdr:rowOff>302558</xdr:rowOff>
    </xdr:from>
    <xdr:ext cx="611749" cy="9525"/>
    <xdr:pic>
      <xdr:nvPicPr>
        <xdr:cNvPr id="54" name="Picture 53" descr="image002.png">
          <a:extLst>
            <a:ext uri="{FF2B5EF4-FFF2-40B4-BE49-F238E27FC236}">
              <a16:creationId xmlns:a16="http://schemas.microsoft.com/office/drawing/2014/main" id="{655B5D1F-667A-4D79-B807-AE0BF1B89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302558</xdr:rowOff>
    </xdr:from>
    <xdr:ext cx="611749" cy="9525"/>
    <xdr:pic>
      <xdr:nvPicPr>
        <xdr:cNvPr id="55" name="Picture 54" descr="image002.png">
          <a:extLst>
            <a:ext uri="{FF2B5EF4-FFF2-40B4-BE49-F238E27FC236}">
              <a16:creationId xmlns:a16="http://schemas.microsoft.com/office/drawing/2014/main" id="{41AD5F0B-3989-43B3-AB65-9CFA9490E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124</xdr:row>
      <xdr:rowOff>302558</xdr:rowOff>
    </xdr:from>
    <xdr:ext cx="611749" cy="9525"/>
    <xdr:pic>
      <xdr:nvPicPr>
        <xdr:cNvPr id="56" name="Picture 55" descr="image002.png">
          <a:extLst>
            <a:ext uri="{FF2B5EF4-FFF2-40B4-BE49-F238E27FC236}">
              <a16:creationId xmlns:a16="http://schemas.microsoft.com/office/drawing/2014/main" id="{E2B982D0-3188-4A84-8A27-000499A9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124</xdr:row>
      <xdr:rowOff>302558</xdr:rowOff>
    </xdr:from>
    <xdr:ext cx="611749" cy="9525"/>
    <xdr:pic>
      <xdr:nvPicPr>
        <xdr:cNvPr id="57" name="Picture 56" descr="image002.png">
          <a:extLst>
            <a:ext uri="{FF2B5EF4-FFF2-40B4-BE49-F238E27FC236}">
              <a16:creationId xmlns:a16="http://schemas.microsoft.com/office/drawing/2014/main" id="{AD54D070-3A40-4744-B6F1-6F2E61FF3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132</xdr:row>
      <xdr:rowOff>302558</xdr:rowOff>
    </xdr:from>
    <xdr:ext cx="611749" cy="9525"/>
    <xdr:pic>
      <xdr:nvPicPr>
        <xdr:cNvPr id="58" name="Picture 57" descr="image002.png">
          <a:extLst>
            <a:ext uri="{FF2B5EF4-FFF2-40B4-BE49-F238E27FC236}">
              <a16:creationId xmlns:a16="http://schemas.microsoft.com/office/drawing/2014/main" id="{E2C5E0CF-3CF1-4D80-B2DB-6089B1760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139</xdr:row>
      <xdr:rowOff>302558</xdr:rowOff>
    </xdr:from>
    <xdr:ext cx="611749" cy="9525"/>
    <xdr:pic>
      <xdr:nvPicPr>
        <xdr:cNvPr id="59" name="Picture 58" descr="image002.png">
          <a:extLst>
            <a:ext uri="{FF2B5EF4-FFF2-40B4-BE49-F238E27FC236}">
              <a16:creationId xmlns:a16="http://schemas.microsoft.com/office/drawing/2014/main" id="{82018F77-57A8-4A93-9595-E5F02C58A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8229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302558</xdr:rowOff>
    </xdr:from>
    <xdr:ext cx="611749" cy="9525"/>
    <xdr:pic>
      <xdr:nvPicPr>
        <xdr:cNvPr id="60" name="Picture 59" descr="image002.png">
          <a:extLst>
            <a:ext uri="{FF2B5EF4-FFF2-40B4-BE49-F238E27FC236}">
              <a16:creationId xmlns:a16="http://schemas.microsoft.com/office/drawing/2014/main" id="{9E67664E-34E0-407D-9568-7F7DAFA83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1120" y="29616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0</xdr:colOff>
      <xdr:row>1</xdr:row>
      <xdr:rowOff>302558</xdr:rowOff>
    </xdr:from>
    <xdr:ext cx="728430" cy="0"/>
    <xdr:pic>
      <xdr:nvPicPr>
        <xdr:cNvPr id="61" name="Picture 2" descr="image002.png">
          <a:extLst>
            <a:ext uri="{FF2B5EF4-FFF2-40B4-BE49-F238E27FC236}">
              <a16:creationId xmlns:a16="http://schemas.microsoft.com/office/drawing/2014/main" id="{80148EF8-CC99-4763-8FFE-8962323B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3376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62" name="Picture 2" descr="image002.png">
          <a:extLst>
            <a:ext uri="{FF2B5EF4-FFF2-40B4-BE49-F238E27FC236}">
              <a16:creationId xmlns:a16="http://schemas.microsoft.com/office/drawing/2014/main" id="{97A48BD2-56D9-4308-91C4-0F23A6BB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8938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611749" cy="0"/>
    <xdr:pic>
      <xdr:nvPicPr>
        <xdr:cNvPr id="63" name="Picture 62" descr="image002.png">
          <a:extLst>
            <a:ext uri="{FF2B5EF4-FFF2-40B4-BE49-F238E27FC236}">
              <a16:creationId xmlns:a16="http://schemas.microsoft.com/office/drawing/2014/main" id="{7882BDFA-7BEB-41DE-9579-08C603A2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393998"/>
          <a:ext cx="611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64" name="Picture 2" descr="image002.png">
          <a:extLst>
            <a:ext uri="{FF2B5EF4-FFF2-40B4-BE49-F238E27FC236}">
              <a16:creationId xmlns:a16="http://schemas.microsoft.com/office/drawing/2014/main" id="{4A824D0F-2D47-4DC3-80A1-62400842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40146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89</xdr:row>
      <xdr:rowOff>302558</xdr:rowOff>
    </xdr:from>
    <xdr:ext cx="611749" cy="9525"/>
    <xdr:pic>
      <xdr:nvPicPr>
        <xdr:cNvPr id="65" name="Picture 64" descr="image002.png">
          <a:extLst>
            <a:ext uri="{FF2B5EF4-FFF2-40B4-BE49-F238E27FC236}">
              <a16:creationId xmlns:a16="http://schemas.microsoft.com/office/drawing/2014/main" id="{F48068A9-6DC7-43FA-913C-64C6911B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18323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96</xdr:row>
      <xdr:rowOff>302558</xdr:rowOff>
    </xdr:from>
    <xdr:ext cx="611749" cy="9525"/>
    <xdr:pic>
      <xdr:nvPicPr>
        <xdr:cNvPr id="66" name="Picture 65" descr="image002.png">
          <a:extLst>
            <a:ext uri="{FF2B5EF4-FFF2-40B4-BE49-F238E27FC236}">
              <a16:creationId xmlns:a16="http://schemas.microsoft.com/office/drawing/2014/main" id="{4AE0DAC7-E1A4-480B-AC25-1616E2E7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19710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103</xdr:row>
      <xdr:rowOff>302558</xdr:rowOff>
    </xdr:from>
    <xdr:ext cx="611749" cy="9525"/>
    <xdr:pic>
      <xdr:nvPicPr>
        <xdr:cNvPr id="67" name="Picture 66" descr="image002.png">
          <a:extLst>
            <a:ext uri="{FF2B5EF4-FFF2-40B4-BE49-F238E27FC236}">
              <a16:creationId xmlns:a16="http://schemas.microsoft.com/office/drawing/2014/main" id="{4D74A582-92E8-4110-96AD-ADD73A50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110</xdr:row>
      <xdr:rowOff>302558</xdr:rowOff>
    </xdr:from>
    <xdr:ext cx="611749" cy="9525"/>
    <xdr:pic>
      <xdr:nvPicPr>
        <xdr:cNvPr id="68" name="Picture 67" descr="image002.png">
          <a:extLst>
            <a:ext uri="{FF2B5EF4-FFF2-40B4-BE49-F238E27FC236}">
              <a16:creationId xmlns:a16="http://schemas.microsoft.com/office/drawing/2014/main" id="{D438ACA3-3CE4-4325-A2B0-F9174F6B3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110</xdr:row>
      <xdr:rowOff>302558</xdr:rowOff>
    </xdr:from>
    <xdr:ext cx="611749" cy="9525"/>
    <xdr:pic>
      <xdr:nvPicPr>
        <xdr:cNvPr id="69" name="Picture 68" descr="image002.png">
          <a:extLst>
            <a:ext uri="{FF2B5EF4-FFF2-40B4-BE49-F238E27FC236}">
              <a16:creationId xmlns:a16="http://schemas.microsoft.com/office/drawing/2014/main" id="{570E7C44-3A94-442F-8027-AE3364CFA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117</xdr:row>
      <xdr:rowOff>302558</xdr:rowOff>
    </xdr:from>
    <xdr:ext cx="611749" cy="9525"/>
    <xdr:pic>
      <xdr:nvPicPr>
        <xdr:cNvPr id="70" name="Picture 69" descr="image002.png">
          <a:extLst>
            <a:ext uri="{FF2B5EF4-FFF2-40B4-BE49-F238E27FC236}">
              <a16:creationId xmlns:a16="http://schemas.microsoft.com/office/drawing/2014/main" id="{EF9B71D0-0409-44AE-A86B-D268C3F7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124</xdr:row>
      <xdr:rowOff>302558</xdr:rowOff>
    </xdr:from>
    <xdr:ext cx="611749" cy="9525"/>
    <xdr:pic>
      <xdr:nvPicPr>
        <xdr:cNvPr id="71" name="Picture 70" descr="image002.png">
          <a:extLst>
            <a:ext uri="{FF2B5EF4-FFF2-40B4-BE49-F238E27FC236}">
              <a16:creationId xmlns:a16="http://schemas.microsoft.com/office/drawing/2014/main" id="{822FF8B9-4A55-48EA-83D5-943E10FE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132</xdr:row>
      <xdr:rowOff>302558</xdr:rowOff>
    </xdr:from>
    <xdr:ext cx="611749" cy="9525"/>
    <xdr:pic>
      <xdr:nvPicPr>
        <xdr:cNvPr id="72" name="Picture 71" descr="image002.png">
          <a:extLst>
            <a:ext uri="{FF2B5EF4-FFF2-40B4-BE49-F238E27FC236}">
              <a16:creationId xmlns:a16="http://schemas.microsoft.com/office/drawing/2014/main" id="{58F07FB2-BB74-4DCA-9752-E860D922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96</xdr:row>
      <xdr:rowOff>302558</xdr:rowOff>
    </xdr:from>
    <xdr:ext cx="611749" cy="9525"/>
    <xdr:pic>
      <xdr:nvPicPr>
        <xdr:cNvPr id="73" name="Picture 72" descr="image002.png">
          <a:extLst>
            <a:ext uri="{FF2B5EF4-FFF2-40B4-BE49-F238E27FC236}">
              <a16:creationId xmlns:a16="http://schemas.microsoft.com/office/drawing/2014/main" id="{C4662BE3-3F4D-4DDC-B1F9-A79F295D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19710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103</xdr:row>
      <xdr:rowOff>302558</xdr:rowOff>
    </xdr:from>
    <xdr:ext cx="611749" cy="9525"/>
    <xdr:pic>
      <xdr:nvPicPr>
        <xdr:cNvPr id="74" name="Picture 73" descr="image002.png">
          <a:extLst>
            <a:ext uri="{FF2B5EF4-FFF2-40B4-BE49-F238E27FC236}">
              <a16:creationId xmlns:a16="http://schemas.microsoft.com/office/drawing/2014/main" id="{E243DE39-BBB1-4018-B879-68B2ABC0B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110</xdr:row>
      <xdr:rowOff>302558</xdr:rowOff>
    </xdr:from>
    <xdr:ext cx="611749" cy="9525"/>
    <xdr:pic>
      <xdr:nvPicPr>
        <xdr:cNvPr id="75" name="Picture 74" descr="image002.png">
          <a:extLst>
            <a:ext uri="{FF2B5EF4-FFF2-40B4-BE49-F238E27FC236}">
              <a16:creationId xmlns:a16="http://schemas.microsoft.com/office/drawing/2014/main" id="{49BC3FE9-9AE1-4691-A24F-E97773DC1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117</xdr:row>
      <xdr:rowOff>302558</xdr:rowOff>
    </xdr:from>
    <xdr:ext cx="611749" cy="9525"/>
    <xdr:pic>
      <xdr:nvPicPr>
        <xdr:cNvPr id="76" name="Picture 75" descr="image002.png">
          <a:extLst>
            <a:ext uri="{FF2B5EF4-FFF2-40B4-BE49-F238E27FC236}">
              <a16:creationId xmlns:a16="http://schemas.microsoft.com/office/drawing/2014/main" id="{1D9E7A46-FDE6-4AC9-BAF9-5711E38A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117</xdr:row>
      <xdr:rowOff>302558</xdr:rowOff>
    </xdr:from>
    <xdr:ext cx="611749" cy="9525"/>
    <xdr:pic>
      <xdr:nvPicPr>
        <xdr:cNvPr id="77" name="Picture 76" descr="image002.png">
          <a:extLst>
            <a:ext uri="{FF2B5EF4-FFF2-40B4-BE49-F238E27FC236}">
              <a16:creationId xmlns:a16="http://schemas.microsoft.com/office/drawing/2014/main" id="{36421AD1-F670-4097-A9E8-CD3BDE7E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124</xdr:row>
      <xdr:rowOff>302558</xdr:rowOff>
    </xdr:from>
    <xdr:ext cx="611749" cy="9525"/>
    <xdr:pic>
      <xdr:nvPicPr>
        <xdr:cNvPr id="78" name="Picture 77" descr="image002.png">
          <a:extLst>
            <a:ext uri="{FF2B5EF4-FFF2-40B4-BE49-F238E27FC236}">
              <a16:creationId xmlns:a16="http://schemas.microsoft.com/office/drawing/2014/main" id="{77CD12CF-004A-470E-9E6A-2DA2ECBB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132</xdr:row>
      <xdr:rowOff>302558</xdr:rowOff>
    </xdr:from>
    <xdr:ext cx="611749" cy="9525"/>
    <xdr:pic>
      <xdr:nvPicPr>
        <xdr:cNvPr id="79" name="Picture 78" descr="image002.png">
          <a:extLst>
            <a:ext uri="{FF2B5EF4-FFF2-40B4-BE49-F238E27FC236}">
              <a16:creationId xmlns:a16="http://schemas.microsoft.com/office/drawing/2014/main" id="{7600ACF6-F586-48A3-98E2-462EAA50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139</xdr:row>
      <xdr:rowOff>302558</xdr:rowOff>
    </xdr:from>
    <xdr:ext cx="611749" cy="9525"/>
    <xdr:pic>
      <xdr:nvPicPr>
        <xdr:cNvPr id="80" name="Picture 79" descr="image002.png">
          <a:extLst>
            <a:ext uri="{FF2B5EF4-FFF2-40B4-BE49-F238E27FC236}">
              <a16:creationId xmlns:a16="http://schemas.microsoft.com/office/drawing/2014/main" id="{62E13444-A7E5-41B6-B53A-03EA7125D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8229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103</xdr:row>
      <xdr:rowOff>302558</xdr:rowOff>
    </xdr:from>
    <xdr:ext cx="611749" cy="9525"/>
    <xdr:pic>
      <xdr:nvPicPr>
        <xdr:cNvPr id="81" name="Picture 80" descr="image002.png">
          <a:extLst>
            <a:ext uri="{FF2B5EF4-FFF2-40B4-BE49-F238E27FC236}">
              <a16:creationId xmlns:a16="http://schemas.microsoft.com/office/drawing/2014/main" id="{3289F129-8050-4240-99F8-E7BA523B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109753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110</xdr:row>
      <xdr:rowOff>302558</xdr:rowOff>
    </xdr:from>
    <xdr:ext cx="611749" cy="9525"/>
    <xdr:pic>
      <xdr:nvPicPr>
        <xdr:cNvPr id="82" name="Picture 81" descr="image002.png">
          <a:extLst>
            <a:ext uri="{FF2B5EF4-FFF2-40B4-BE49-F238E27FC236}">
              <a16:creationId xmlns:a16="http://schemas.microsoft.com/office/drawing/2014/main" id="{CD8567EB-2C9C-4A8F-B25D-4F148DA73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248437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117</xdr:row>
      <xdr:rowOff>302558</xdr:rowOff>
    </xdr:from>
    <xdr:ext cx="611749" cy="9525"/>
    <xdr:pic>
      <xdr:nvPicPr>
        <xdr:cNvPr id="83" name="Picture 82" descr="image002.png">
          <a:extLst>
            <a:ext uri="{FF2B5EF4-FFF2-40B4-BE49-F238E27FC236}">
              <a16:creationId xmlns:a16="http://schemas.microsoft.com/office/drawing/2014/main" id="{F01D4B4B-E40B-4931-86C8-8C178F9A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38712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124</xdr:row>
      <xdr:rowOff>302558</xdr:rowOff>
    </xdr:from>
    <xdr:ext cx="611749" cy="9525"/>
    <xdr:pic>
      <xdr:nvPicPr>
        <xdr:cNvPr id="84" name="Picture 83" descr="image002.png">
          <a:extLst>
            <a:ext uri="{FF2B5EF4-FFF2-40B4-BE49-F238E27FC236}">
              <a16:creationId xmlns:a16="http://schemas.microsoft.com/office/drawing/2014/main" id="{446AB4DF-7073-455C-8FD9-80B9F389F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124</xdr:row>
      <xdr:rowOff>302558</xdr:rowOff>
    </xdr:from>
    <xdr:ext cx="611749" cy="9525"/>
    <xdr:pic>
      <xdr:nvPicPr>
        <xdr:cNvPr id="85" name="Picture 84" descr="image002.png">
          <a:extLst>
            <a:ext uri="{FF2B5EF4-FFF2-40B4-BE49-F238E27FC236}">
              <a16:creationId xmlns:a16="http://schemas.microsoft.com/office/drawing/2014/main" id="{6EF268E3-6339-4DF2-BB8E-4B99B383C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52580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132</xdr:row>
      <xdr:rowOff>302558</xdr:rowOff>
    </xdr:from>
    <xdr:ext cx="611749" cy="9525"/>
    <xdr:pic>
      <xdr:nvPicPr>
        <xdr:cNvPr id="86" name="Picture 85" descr="image002.png">
          <a:extLst>
            <a:ext uri="{FF2B5EF4-FFF2-40B4-BE49-F238E27FC236}">
              <a16:creationId xmlns:a16="http://schemas.microsoft.com/office/drawing/2014/main" id="{B96515A1-715F-45D4-A456-F31B0777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684301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139</xdr:row>
      <xdr:rowOff>302558</xdr:rowOff>
    </xdr:from>
    <xdr:ext cx="611749" cy="9525"/>
    <xdr:pic>
      <xdr:nvPicPr>
        <xdr:cNvPr id="87" name="Picture 86" descr="image002.png">
          <a:extLst>
            <a:ext uri="{FF2B5EF4-FFF2-40B4-BE49-F238E27FC236}">
              <a16:creationId xmlns:a16="http://schemas.microsoft.com/office/drawing/2014/main" id="{9E8B36C2-CEDA-4897-ACA2-76B35465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822985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146</xdr:row>
      <xdr:rowOff>302558</xdr:rowOff>
    </xdr:from>
    <xdr:ext cx="611749" cy="9525"/>
    <xdr:pic>
      <xdr:nvPicPr>
        <xdr:cNvPr id="88" name="Picture 87" descr="image002.png">
          <a:extLst>
            <a:ext uri="{FF2B5EF4-FFF2-40B4-BE49-F238E27FC236}">
              <a16:creationId xmlns:a16="http://schemas.microsoft.com/office/drawing/2014/main" id="{9FA22E55-497E-4EBF-AC50-383415D6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12780" y="29616698"/>
          <a:ext cx="611749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43</xdr:col>
      <xdr:colOff>0</xdr:colOff>
      <xdr:row>1</xdr:row>
      <xdr:rowOff>302558</xdr:rowOff>
    </xdr:from>
    <xdr:ext cx="728430" cy="0"/>
    <xdr:pic>
      <xdr:nvPicPr>
        <xdr:cNvPr id="89" name="Picture 2" descr="image002.png">
          <a:extLst>
            <a:ext uri="{FF2B5EF4-FFF2-40B4-BE49-F238E27FC236}">
              <a16:creationId xmlns:a16="http://schemas.microsoft.com/office/drawing/2014/main" id="{0D9DF2C1-5338-4CC4-875C-4BD77D1D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95420" y="393998"/>
          <a:ext cx="728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ABHILASH\ABHILASH%20ASSOCIATES\DRGL\PROJECTS\OSTIA\ESTIMATE\E1%20-%20FINISHING%20UPDATED\E1%20-%20FINISHING%20UPDATED\FINISHING%20REPORTS\REPORTS\ABHILASH\INTERNAL%20PLASTER\RATE%20ANALYSIS\RATE%20ANALYSIS%20HIGHRISE%20ERP%20INTERNAL%20PLASTER%20R2.xlsx" TargetMode="External"/><Relationship Id="rId2" Type="http://schemas.microsoft.com/office/2019/04/relationships/externalLinkLongPath" Target="/ABHILASH/ABHILASH%20ASSOCIATES/DRGL/PROJECTS/OSTIA/ESTIMATE/E1%20-%20FINISHING%20UPDATED/E1%20-%20FINISHING%20UPDATED/FINISHING%20REPORTS/REPORTS/ABHILASH/INTERNAL%20PLASTER/RATE%20ANALYSIS/RATE%20ANALYSIS%20HIGHRISE%20ERP%20INTERNAL%20PLASTER%20R2.xlsx?F2CCA715" TargetMode="External"/><Relationship Id="rId1" Type="http://schemas.openxmlformats.org/officeDocument/2006/relationships/externalLinkPath" Target="file:///\\F2CCA715\RATE%20ANALYSIS%20HIGHRISE%20ERP%20INTERNAL%20PLASTER%20R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BHILASH\ABHILASH%20ASSOCIATES\DRGL\PROJECTS\OSTIA\ESTIMATE\E1%20-%2025.06.2025\FINISHING%20REPORTS\ABHILASH\8.OSTIA-E1%20BUILDING-WATERPROOFING_ABHILASH.xlsx" TargetMode="External"/><Relationship Id="rId1" Type="http://schemas.openxmlformats.org/officeDocument/2006/relationships/externalLinkPath" Target="8.OSTIA-E1%20BUILDING-WATERPROOFING_ABHIL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REA"/>
      <sheetName val="RATE ANALYSIS"/>
      <sheetName val="TYPICAL FLOOR"/>
      <sheetName val="REFUGE FLOOR"/>
      <sheetName val="TERRACE FLOOR"/>
      <sheetName val="LG FLOOR"/>
      <sheetName val="UG FLOOR"/>
    </sheetNames>
    <sheetDataSet>
      <sheetData sheetId="0">
        <row r="25">
          <cell r="Q25">
            <v>992.62999999999988</v>
          </cell>
        </row>
        <row r="35">
          <cell r="Q35">
            <v>989.09999999999991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TRACT"/>
      <sheetName val="WATERPROOFING"/>
      <sheetName val="DPR"/>
      <sheetName val="RA- WATERPROOFING"/>
      <sheetName val="Sheet1"/>
    </sheetNames>
    <sheetDataSet>
      <sheetData sheetId="0">
        <row r="339">
          <cell r="F339">
            <v>4629001.8886658298</v>
          </cell>
        </row>
      </sheetData>
      <sheetData sheetId="1"/>
      <sheetData sheetId="2"/>
      <sheetData sheetId="3">
        <row r="30">
          <cell r="E30">
            <v>0.15866904761904763</v>
          </cell>
        </row>
        <row r="31">
          <cell r="E31">
            <v>3.2774999999999999E-2</v>
          </cell>
        </row>
        <row r="32">
          <cell r="E32">
            <v>4.8524999999999999E-2</v>
          </cell>
        </row>
        <row r="37">
          <cell r="E37">
            <v>0.13071190476190478</v>
          </cell>
        </row>
        <row r="38">
          <cell r="E38">
            <v>2.6220000000000004E-2</v>
          </cell>
        </row>
        <row r="39">
          <cell r="E39">
            <v>3.9974999999999997E-2</v>
          </cell>
        </row>
        <row r="40">
          <cell r="E40">
            <v>50.29</v>
          </cell>
        </row>
        <row r="45">
          <cell r="E45">
            <v>0.10275476190476189</v>
          </cell>
        </row>
        <row r="46">
          <cell r="E46">
            <v>1.9665000000000002E-2</v>
          </cell>
        </row>
        <row r="47">
          <cell r="E47">
            <v>3.1424999999999995E-2</v>
          </cell>
        </row>
        <row r="76">
          <cell r="G76">
            <v>0.29857142857142854</v>
          </cell>
        </row>
        <row r="77">
          <cell r="G77">
            <v>1.2</v>
          </cell>
        </row>
        <row r="78">
          <cell r="G78">
            <v>6.2700000000000006E-2</v>
          </cell>
        </row>
        <row r="79">
          <cell r="G79">
            <v>0.05</v>
          </cell>
        </row>
        <row r="92">
          <cell r="G92">
            <v>0.36895250000000002</v>
          </cell>
        </row>
        <row r="93">
          <cell r="G93">
            <v>1.9570000000000004E-2</v>
          </cell>
        </row>
      </sheetData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BHILASH AMRUTKAR" id="{1D1A0512-1DAB-433C-BDF7-AA3A6D29E8FE}" userId="0bee3bdc15153f1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5-05-16T10:52:20.81" personId="{1D1A0512-1DAB-433C-BDF7-AA3A6D29E8FE}" id="{6DB1648D-8443-4201-A574-E2F110A6CA69}">
    <text>CORRECTED (EARLIER 8TH FLOOR)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5F28-8DEE-495A-8898-EF610C0FB4F1}">
  <dimension ref="B2:K55"/>
  <sheetViews>
    <sheetView tabSelected="1" workbookViewId="0">
      <selection activeCell="N12" sqref="N12"/>
    </sheetView>
  </sheetViews>
  <sheetFormatPr defaultRowHeight="14.4" x14ac:dyDescent="0.3"/>
  <cols>
    <col min="3" max="3" width="20" bestFit="1" customWidth="1"/>
    <col min="5" max="5" width="10.21875" bestFit="1" customWidth="1"/>
    <col min="7" max="7" width="17.109375" customWidth="1"/>
    <col min="8" max="8" width="20" bestFit="1" customWidth="1"/>
  </cols>
  <sheetData>
    <row r="2" spans="2:11" x14ac:dyDescent="0.3">
      <c r="G2" s="170" t="s">
        <v>245</v>
      </c>
      <c r="H2" s="171">
        <f>+AREA!Q9</f>
        <v>1339.2</v>
      </c>
      <c r="I2">
        <v>1339.2</v>
      </c>
    </row>
    <row r="3" spans="2:11" x14ac:dyDescent="0.3">
      <c r="B3" s="233" t="s">
        <v>58</v>
      </c>
      <c r="C3" s="234"/>
      <c r="D3" s="234"/>
      <c r="E3" s="234"/>
      <c r="F3" s="234"/>
      <c r="G3" s="234"/>
      <c r="H3" s="235"/>
    </row>
    <row r="4" spans="2:11" x14ac:dyDescent="0.3">
      <c r="B4" s="172" t="s">
        <v>246</v>
      </c>
      <c r="C4" s="172" t="s">
        <v>242</v>
      </c>
      <c r="D4" s="172" t="s">
        <v>243</v>
      </c>
      <c r="E4" s="172" t="s">
        <v>247</v>
      </c>
      <c r="F4" s="172" t="s">
        <v>248</v>
      </c>
      <c r="G4" s="172" t="s">
        <v>247</v>
      </c>
      <c r="H4" s="172" t="s">
        <v>249</v>
      </c>
    </row>
    <row r="5" spans="2:11" x14ac:dyDescent="0.3">
      <c r="B5" s="173">
        <v>1</v>
      </c>
      <c r="C5" s="173" t="s">
        <v>230</v>
      </c>
      <c r="D5" s="173" t="s">
        <v>231</v>
      </c>
      <c r="E5" s="232">
        <f>+ROUND(WP!L1144,0)</f>
        <v>2</v>
      </c>
      <c r="F5" s="173" t="s">
        <v>298</v>
      </c>
      <c r="G5" s="174">
        <f>+E5/5</f>
        <v>0.4</v>
      </c>
      <c r="H5" s="175">
        <f>+G5/$H$2</f>
        <v>2.9868578255675028E-4</v>
      </c>
      <c r="I5" s="160">
        <f>+ROUND(H5,4)</f>
        <v>2.9999999999999997E-4</v>
      </c>
      <c r="J5">
        <v>2.9999999999999997E-4</v>
      </c>
      <c r="K5">
        <f>+$H$2*J5</f>
        <v>0.40176000000000001</v>
      </c>
    </row>
    <row r="6" spans="2:11" x14ac:dyDescent="0.3">
      <c r="B6" s="173">
        <v>2</v>
      </c>
      <c r="C6" s="173" t="s">
        <v>250</v>
      </c>
      <c r="D6" s="173" t="s">
        <v>244</v>
      </c>
      <c r="E6" s="174">
        <f>+ROUND(WP!M1144,0)</f>
        <v>3</v>
      </c>
      <c r="F6" s="173" t="s">
        <v>244</v>
      </c>
      <c r="G6" s="174">
        <f>+E6</f>
        <v>3</v>
      </c>
      <c r="H6" s="175">
        <f>+G6/$H$2</f>
        <v>2.2401433691756271E-3</v>
      </c>
      <c r="I6" s="160">
        <f>+ROUND(H6,4)</f>
        <v>2.2000000000000001E-3</v>
      </c>
      <c r="J6" s="160">
        <v>2.3E-3</v>
      </c>
      <c r="K6">
        <f>+$H$2*J6</f>
        <v>3.0801600000000002</v>
      </c>
    </row>
    <row r="7" spans="2:11" x14ac:dyDescent="0.3">
      <c r="B7" s="173">
        <v>3</v>
      </c>
      <c r="C7" s="173" t="s">
        <v>236</v>
      </c>
      <c r="D7" s="173" t="s">
        <v>232</v>
      </c>
      <c r="E7" s="174">
        <f>+WP!N1144</f>
        <v>0.42811585191770396</v>
      </c>
      <c r="F7" s="173" t="s">
        <v>251</v>
      </c>
      <c r="G7" s="174">
        <f>+E7/2.83</f>
        <v>0.1512776861900014</v>
      </c>
      <c r="H7" s="175">
        <f t="shared" ref="H7:H9" si="0">+G7/$H$2</f>
        <v>1.1296123520758766E-4</v>
      </c>
      <c r="I7" s="160">
        <f>+ROUND(H7,4)</f>
        <v>1E-4</v>
      </c>
      <c r="J7" s="160">
        <v>1E-4</v>
      </c>
      <c r="K7">
        <f t="shared" ref="K7:K9" si="1">+$H$2*J7</f>
        <v>0.13392000000000001</v>
      </c>
    </row>
    <row r="8" spans="2:11" x14ac:dyDescent="0.3">
      <c r="B8" s="173">
        <v>4</v>
      </c>
      <c r="C8" s="173" t="s">
        <v>297</v>
      </c>
      <c r="D8" s="173" t="s">
        <v>234</v>
      </c>
      <c r="E8" s="174">
        <f>+ROUND(WP!O1144,0)</f>
        <v>72</v>
      </c>
      <c r="F8" s="173" t="s">
        <v>234</v>
      </c>
      <c r="G8" s="174">
        <f>+E8</f>
        <v>72</v>
      </c>
      <c r="H8" s="175">
        <f t="shared" si="0"/>
        <v>5.3763440860215055E-2</v>
      </c>
      <c r="I8" s="160">
        <f>+ROUND(H8,4)</f>
        <v>5.3800000000000001E-2</v>
      </c>
      <c r="J8" s="160">
        <v>5.3800000000000001E-2</v>
      </c>
      <c r="K8">
        <f t="shared" si="1"/>
        <v>72.048960000000008</v>
      </c>
    </row>
    <row r="9" spans="2:11" x14ac:dyDescent="0.3">
      <c r="B9" s="173">
        <v>5</v>
      </c>
      <c r="C9" s="173" t="s">
        <v>233</v>
      </c>
      <c r="D9" s="173" t="s">
        <v>231</v>
      </c>
      <c r="E9" s="174">
        <f>+WP!P1144</f>
        <v>0.45869555562611125</v>
      </c>
      <c r="F9" s="173" t="s">
        <v>231</v>
      </c>
      <c r="G9" s="174">
        <f>+E9</f>
        <v>0.45869555562611125</v>
      </c>
      <c r="H9" s="175">
        <f t="shared" si="0"/>
        <v>3.4251460246872105E-4</v>
      </c>
      <c r="I9" s="160">
        <f>+ROUND(H9,4)</f>
        <v>2.9999999999999997E-4</v>
      </c>
      <c r="J9" s="160">
        <v>4.0000000000000002E-4</v>
      </c>
      <c r="K9">
        <f t="shared" si="1"/>
        <v>0.53568000000000005</v>
      </c>
    </row>
    <row r="12" spans="2:11" x14ac:dyDescent="0.3">
      <c r="G12" s="170" t="s">
        <v>245</v>
      </c>
      <c r="H12" s="171">
        <f>+AREA!Q11</f>
        <v>1352.72</v>
      </c>
      <c r="I12">
        <v>1352.72</v>
      </c>
    </row>
    <row r="13" spans="2:11" x14ac:dyDescent="0.3">
      <c r="B13" s="233" t="s">
        <v>61</v>
      </c>
      <c r="C13" s="234"/>
      <c r="D13" s="234"/>
      <c r="E13" s="234"/>
      <c r="F13" s="234"/>
      <c r="G13" s="234"/>
      <c r="H13" s="235"/>
    </row>
    <row r="14" spans="2:11" x14ac:dyDescent="0.3">
      <c r="B14" s="172" t="s">
        <v>246</v>
      </c>
      <c r="C14" s="172" t="s">
        <v>242</v>
      </c>
      <c r="D14" s="172" t="s">
        <v>243</v>
      </c>
      <c r="E14" s="172" t="s">
        <v>247</v>
      </c>
      <c r="F14" s="172" t="s">
        <v>248</v>
      </c>
      <c r="G14" s="172" t="s">
        <v>247</v>
      </c>
      <c r="H14" s="172" t="s">
        <v>249</v>
      </c>
      <c r="I14" s="160"/>
      <c r="J14" s="160"/>
    </row>
    <row r="15" spans="2:11" x14ac:dyDescent="0.3">
      <c r="B15" s="173">
        <v>1</v>
      </c>
      <c r="C15" s="173" t="s">
        <v>230</v>
      </c>
      <c r="D15" s="173" t="s">
        <v>231</v>
      </c>
      <c r="E15" s="232">
        <f>+ROUND(WP!L1145,0)</f>
        <v>424</v>
      </c>
      <c r="F15" s="173" t="s">
        <v>298</v>
      </c>
      <c r="G15" s="174">
        <f>+E15/5</f>
        <v>84.8</v>
      </c>
      <c r="H15" s="175">
        <f>+G15/$H$12</f>
        <v>6.2688509078005786E-2</v>
      </c>
      <c r="I15" s="160">
        <f>+ROUND(H15,4)</f>
        <v>6.2700000000000006E-2</v>
      </c>
      <c r="J15">
        <v>6.2700000000000006E-2</v>
      </c>
      <c r="K15">
        <f>+$H$12*J15</f>
        <v>84.815544000000003</v>
      </c>
    </row>
    <row r="16" spans="2:11" x14ac:dyDescent="0.3">
      <c r="B16" s="173">
        <v>2</v>
      </c>
      <c r="C16" s="173" t="s">
        <v>250</v>
      </c>
      <c r="D16" s="173" t="s">
        <v>244</v>
      </c>
      <c r="E16" s="174">
        <f>+ROUND(WP!M1145,0)</f>
        <v>734</v>
      </c>
      <c r="F16" s="173" t="s">
        <v>244</v>
      </c>
      <c r="G16" s="174">
        <f>+E16</f>
        <v>734</v>
      </c>
      <c r="H16" s="175">
        <f t="shared" ref="H16:H19" si="2">+G16/$H$12</f>
        <v>0.54261044414217274</v>
      </c>
      <c r="I16" s="160">
        <f>+ROUND(H16,4)</f>
        <v>0.54259999999999997</v>
      </c>
      <c r="J16" s="160">
        <v>0.54269999999999996</v>
      </c>
      <c r="K16">
        <f t="shared" ref="K16:K19" si="3">+$H$12*J16</f>
        <v>734.12114399999996</v>
      </c>
    </row>
    <row r="17" spans="2:11" x14ac:dyDescent="0.3">
      <c r="B17" s="173">
        <v>3</v>
      </c>
      <c r="C17" s="173" t="s">
        <v>236</v>
      </c>
      <c r="D17" s="173" t="s">
        <v>232</v>
      </c>
      <c r="E17" s="174">
        <f>+ROUND(WP!N1145,0)</f>
        <v>103</v>
      </c>
      <c r="F17" s="173" t="s">
        <v>251</v>
      </c>
      <c r="G17" s="174">
        <f>+E17/2.83</f>
        <v>36.395759717314483</v>
      </c>
      <c r="H17" s="175">
        <f t="shared" si="2"/>
        <v>2.6905612186789937E-2</v>
      </c>
      <c r="I17" s="160">
        <f>+ROUND(H17,4)</f>
        <v>2.69E-2</v>
      </c>
      <c r="J17" s="160">
        <v>2.69E-2</v>
      </c>
      <c r="K17">
        <f t="shared" si="3"/>
        <v>36.388168</v>
      </c>
    </row>
    <row r="18" spans="2:11" x14ac:dyDescent="0.3">
      <c r="B18" s="173">
        <v>4</v>
      </c>
      <c r="C18" s="173" t="s">
        <v>297</v>
      </c>
      <c r="D18" s="173" t="s">
        <v>234</v>
      </c>
      <c r="E18" s="174">
        <f>+MROUND(WP!O1145,10)</f>
        <v>17340</v>
      </c>
      <c r="F18" s="173" t="s">
        <v>234</v>
      </c>
      <c r="G18" s="174">
        <f>+E18</f>
        <v>17340</v>
      </c>
      <c r="H18" s="175">
        <f t="shared" si="2"/>
        <v>12.81861730439411</v>
      </c>
      <c r="I18" s="160">
        <f>+ROUND(H18,4)</f>
        <v>12.8186</v>
      </c>
      <c r="J18" s="160">
        <v>12.8187</v>
      </c>
      <c r="K18">
        <f t="shared" si="3"/>
        <v>17340.111863999999</v>
      </c>
    </row>
    <row r="19" spans="2:11" x14ac:dyDescent="0.3">
      <c r="B19" s="173">
        <v>5</v>
      </c>
      <c r="C19" s="173" t="s">
        <v>233</v>
      </c>
      <c r="D19" s="173" t="s">
        <v>231</v>
      </c>
      <c r="E19" s="174">
        <f>+ROUND(WP!P1145,0)</f>
        <v>110</v>
      </c>
      <c r="F19" s="173" t="s">
        <v>231</v>
      </c>
      <c r="G19" s="174">
        <f>+E19</f>
        <v>110</v>
      </c>
      <c r="H19" s="175">
        <f t="shared" si="2"/>
        <v>8.1317641492696199E-2</v>
      </c>
      <c r="I19" s="160">
        <f>+ROUND(H19,4)</f>
        <v>8.1299999999999997E-2</v>
      </c>
      <c r="J19" s="160">
        <v>8.14E-2</v>
      </c>
      <c r="K19">
        <f t="shared" si="3"/>
        <v>110.111408</v>
      </c>
    </row>
    <row r="21" spans="2:11" x14ac:dyDescent="0.3">
      <c r="G21" s="170" t="s">
        <v>245</v>
      </c>
      <c r="H21" s="171">
        <f>+AREA!Q13</f>
        <v>992.62999999999988</v>
      </c>
      <c r="I21">
        <v>992.63</v>
      </c>
    </row>
    <row r="22" spans="2:11" x14ac:dyDescent="0.3">
      <c r="B22" s="233" t="s">
        <v>294</v>
      </c>
      <c r="C22" s="234"/>
      <c r="D22" s="234"/>
      <c r="E22" s="234"/>
      <c r="F22" s="234"/>
      <c r="G22" s="234"/>
      <c r="H22" s="235"/>
    </row>
    <row r="23" spans="2:11" x14ac:dyDescent="0.3">
      <c r="B23" s="172" t="s">
        <v>246</v>
      </c>
      <c r="C23" s="172" t="s">
        <v>242</v>
      </c>
      <c r="D23" s="172" t="s">
        <v>243</v>
      </c>
      <c r="E23" s="172" t="s">
        <v>247</v>
      </c>
      <c r="F23" s="172" t="s">
        <v>248</v>
      </c>
      <c r="G23" s="172" t="s">
        <v>247</v>
      </c>
      <c r="H23" s="172" t="s">
        <v>249</v>
      </c>
      <c r="I23" s="160"/>
      <c r="J23" s="160"/>
    </row>
    <row r="24" spans="2:11" x14ac:dyDescent="0.3">
      <c r="B24" s="173">
        <v>1</v>
      </c>
      <c r="C24" s="173" t="s">
        <v>230</v>
      </c>
      <c r="D24" s="173" t="s">
        <v>231</v>
      </c>
      <c r="E24" s="232">
        <f>+ROUND(WP!L1146,0)</f>
        <v>116</v>
      </c>
      <c r="F24" s="173" t="s">
        <v>298</v>
      </c>
      <c r="G24" s="174">
        <f>+E24/5</f>
        <v>23.2</v>
      </c>
      <c r="H24" s="175">
        <f>+G24/$H$21</f>
        <v>2.3372253508356589E-2</v>
      </c>
      <c r="I24" s="160">
        <f>+ROUND(H24,4)</f>
        <v>2.3400000000000001E-2</v>
      </c>
      <c r="J24">
        <v>2.3400000000000001E-2</v>
      </c>
      <c r="K24">
        <f>+$H$21*J24</f>
        <v>23.227541999999996</v>
      </c>
    </row>
    <row r="25" spans="2:11" x14ac:dyDescent="0.3">
      <c r="B25" s="173">
        <v>2</v>
      </c>
      <c r="C25" s="173" t="s">
        <v>250</v>
      </c>
      <c r="D25" s="173" t="s">
        <v>244</v>
      </c>
      <c r="E25" s="174">
        <f>+ROUND(WP!M1146,0)</f>
        <v>233</v>
      </c>
      <c r="F25" s="173" t="s">
        <v>244</v>
      </c>
      <c r="G25" s="174">
        <f>+E25</f>
        <v>233</v>
      </c>
      <c r="H25" s="175">
        <f t="shared" ref="H25:H28" si="4">+G25/$H$21</f>
        <v>0.23472995980375369</v>
      </c>
      <c r="I25" s="160">
        <f>+ROUND(H25,4)</f>
        <v>0.23469999999999999</v>
      </c>
      <c r="J25" s="160">
        <v>0.23480000000000001</v>
      </c>
      <c r="K25">
        <f t="shared" ref="K25:K28" si="5">+$H$21*J25</f>
        <v>233.06952399999997</v>
      </c>
    </row>
    <row r="26" spans="2:11" x14ac:dyDescent="0.3">
      <c r="B26" s="173">
        <v>3</v>
      </c>
      <c r="C26" s="173" t="s">
        <v>236</v>
      </c>
      <c r="D26" s="173" t="s">
        <v>232</v>
      </c>
      <c r="E26" s="174">
        <f>+ROUND(WP!N1146,0)</f>
        <v>33</v>
      </c>
      <c r="F26" s="173" t="s">
        <v>251</v>
      </c>
      <c r="G26" s="174">
        <f>+E26/2.83</f>
        <v>11.66077738515901</v>
      </c>
      <c r="H26" s="175">
        <f t="shared" si="4"/>
        <v>1.1747355394415857E-2</v>
      </c>
      <c r="I26" s="160">
        <f>+ROUND(H26,4)</f>
        <v>1.17E-2</v>
      </c>
      <c r="J26" s="160">
        <v>1.18E-2</v>
      </c>
      <c r="K26">
        <f t="shared" si="5"/>
        <v>11.713033999999999</v>
      </c>
    </row>
    <row r="27" spans="2:11" x14ac:dyDescent="0.3">
      <c r="B27" s="173">
        <v>4</v>
      </c>
      <c r="C27" s="173" t="s">
        <v>297</v>
      </c>
      <c r="D27" s="173" t="s">
        <v>234</v>
      </c>
      <c r="E27" s="174">
        <f>+MROUND(WP!O1146,10)</f>
        <v>5490</v>
      </c>
      <c r="F27" s="173" t="s">
        <v>234</v>
      </c>
      <c r="G27" s="174">
        <f>+E27</f>
        <v>5490</v>
      </c>
      <c r="H27" s="175">
        <f t="shared" si="4"/>
        <v>5.5307617138309348</v>
      </c>
      <c r="I27" s="160">
        <f>+ROUND(H27,4)</f>
        <v>5.5308000000000002</v>
      </c>
      <c r="J27" s="160">
        <v>5.5308000000000002</v>
      </c>
      <c r="K27">
        <f t="shared" si="5"/>
        <v>5490.0380039999991</v>
      </c>
    </row>
    <row r="28" spans="2:11" x14ac:dyDescent="0.3">
      <c r="B28" s="173">
        <v>5</v>
      </c>
      <c r="C28" s="173" t="s">
        <v>233</v>
      </c>
      <c r="D28" s="173" t="s">
        <v>231</v>
      </c>
      <c r="E28" s="174">
        <f>+ROUND(WP!P1146,0)</f>
        <v>35</v>
      </c>
      <c r="F28" s="173" t="s">
        <v>231</v>
      </c>
      <c r="G28" s="174">
        <f>+E28</f>
        <v>35</v>
      </c>
      <c r="H28" s="175">
        <f t="shared" si="4"/>
        <v>3.5259865206572441E-2</v>
      </c>
      <c r="I28" s="160">
        <f>+ROUND(H28,4)</f>
        <v>3.5299999999999998E-2</v>
      </c>
      <c r="J28" s="160">
        <v>3.5299999999999998E-2</v>
      </c>
      <c r="K28">
        <f t="shared" si="5"/>
        <v>35.039838999999994</v>
      </c>
    </row>
    <row r="30" spans="2:11" x14ac:dyDescent="0.3">
      <c r="G30" s="170" t="s">
        <v>245</v>
      </c>
      <c r="H30" s="171">
        <f>+AREA!Q23</f>
        <v>992.62999999999988</v>
      </c>
      <c r="I30">
        <v>992.62999999999988</v>
      </c>
    </row>
    <row r="31" spans="2:11" x14ac:dyDescent="0.3">
      <c r="B31" s="233" t="s">
        <v>295</v>
      </c>
      <c r="C31" s="234"/>
      <c r="D31" s="234"/>
      <c r="E31" s="234"/>
      <c r="F31" s="234"/>
      <c r="G31" s="234"/>
      <c r="H31" s="235"/>
    </row>
    <row r="32" spans="2:11" x14ac:dyDescent="0.3">
      <c r="B32" s="172" t="s">
        <v>246</v>
      </c>
      <c r="C32" s="172" t="s">
        <v>242</v>
      </c>
      <c r="D32" s="172" t="s">
        <v>243</v>
      </c>
      <c r="E32" s="172" t="s">
        <v>247</v>
      </c>
      <c r="F32" s="172" t="s">
        <v>248</v>
      </c>
      <c r="G32" s="172" t="s">
        <v>247</v>
      </c>
      <c r="H32" s="172" t="s">
        <v>249</v>
      </c>
      <c r="I32" s="160"/>
      <c r="J32" s="160"/>
    </row>
    <row r="33" spans="2:11" x14ac:dyDescent="0.3">
      <c r="B33" s="173">
        <v>1</v>
      </c>
      <c r="C33" s="173" t="s">
        <v>230</v>
      </c>
      <c r="D33" s="173" t="s">
        <v>231</v>
      </c>
      <c r="E33" s="232">
        <f>+ROUND(WP!L1152+WP!L1153,0)</f>
        <v>149</v>
      </c>
      <c r="F33" s="173" t="s">
        <v>298</v>
      </c>
      <c r="G33" s="174">
        <f>+E33/5</f>
        <v>29.8</v>
      </c>
      <c r="H33" s="175">
        <f>+G33/$H$30</f>
        <v>3.0021256661595965E-2</v>
      </c>
      <c r="I33" s="160">
        <f>+ROUND(H33,4)</f>
        <v>0.03</v>
      </c>
      <c r="J33">
        <v>0.03</v>
      </c>
      <c r="K33">
        <f>+$H$30*J33</f>
        <v>29.778899999999997</v>
      </c>
    </row>
    <row r="34" spans="2:11" x14ac:dyDescent="0.3">
      <c r="B34" s="173">
        <v>2</v>
      </c>
      <c r="C34" s="173" t="s">
        <v>250</v>
      </c>
      <c r="D34" s="173" t="s">
        <v>244</v>
      </c>
      <c r="E34" s="174">
        <f>+ROUND(WP!M1152+WP!M1153,0)</f>
        <v>226</v>
      </c>
      <c r="F34" s="173" t="s">
        <v>244</v>
      </c>
      <c r="G34" s="174">
        <f>+E34</f>
        <v>226</v>
      </c>
      <c r="H34" s="175">
        <f t="shared" ref="H34:H37" si="6">+G34/$H$30</f>
        <v>0.22767798676243919</v>
      </c>
      <c r="I34" s="160">
        <f>+ROUND(H34,4)</f>
        <v>0.22770000000000001</v>
      </c>
      <c r="J34" s="160">
        <v>0.22770000000000001</v>
      </c>
      <c r="K34">
        <f t="shared" ref="K34:K37" si="7">+$H$30*J34</f>
        <v>226.021851</v>
      </c>
    </row>
    <row r="35" spans="2:11" x14ac:dyDescent="0.3">
      <c r="B35" s="173">
        <v>3</v>
      </c>
      <c r="C35" s="173" t="s">
        <v>236</v>
      </c>
      <c r="D35" s="173" t="s">
        <v>232</v>
      </c>
      <c r="E35" s="174">
        <f>+ROUND(WP!N1152+WP!N1153,0)</f>
        <v>32</v>
      </c>
      <c r="F35" s="173" t="s">
        <v>251</v>
      </c>
      <c r="G35" s="174">
        <f>+E35/2.83</f>
        <v>11.307420494699647</v>
      </c>
      <c r="H35" s="175">
        <f t="shared" si="6"/>
        <v>1.1391374927918406E-2</v>
      </c>
      <c r="I35" s="160">
        <f>+ROUND(H35,4)</f>
        <v>1.14E-2</v>
      </c>
      <c r="J35" s="160">
        <v>1.14E-2</v>
      </c>
      <c r="K35">
        <f t="shared" si="7"/>
        <v>11.315981999999998</v>
      </c>
    </row>
    <row r="36" spans="2:11" x14ac:dyDescent="0.3">
      <c r="B36" s="173">
        <v>4</v>
      </c>
      <c r="C36" s="173" t="s">
        <v>297</v>
      </c>
      <c r="D36" s="173" t="s">
        <v>234</v>
      </c>
      <c r="E36" s="174">
        <f>+MROUND(WP!O1152,10)</f>
        <v>5050</v>
      </c>
      <c r="F36" s="173" t="s">
        <v>234</v>
      </c>
      <c r="G36" s="174">
        <f>+E36</f>
        <v>5050</v>
      </c>
      <c r="H36" s="175">
        <f t="shared" si="6"/>
        <v>5.0874948369483093</v>
      </c>
      <c r="I36" s="160">
        <f>+ROUND(H36,4)</f>
        <v>5.0875000000000004</v>
      </c>
      <c r="J36" s="160">
        <v>5.0875000000000004</v>
      </c>
      <c r="K36">
        <f t="shared" si="7"/>
        <v>5050.0051249999997</v>
      </c>
    </row>
    <row r="37" spans="2:11" x14ac:dyDescent="0.3">
      <c r="B37" s="173">
        <v>5</v>
      </c>
      <c r="C37" s="173" t="s">
        <v>233</v>
      </c>
      <c r="D37" s="173" t="s">
        <v>231</v>
      </c>
      <c r="E37" s="174">
        <f>+ROUND(WP!P1152+WP!P1153,0)</f>
        <v>34</v>
      </c>
      <c r="F37" s="173" t="s">
        <v>231</v>
      </c>
      <c r="G37" s="174">
        <f>+E37</f>
        <v>34</v>
      </c>
      <c r="H37" s="175">
        <f t="shared" si="6"/>
        <v>3.4252440486384657E-2</v>
      </c>
      <c r="I37" s="160">
        <f>+ROUND(H37,4)</f>
        <v>3.4299999999999997E-2</v>
      </c>
      <c r="J37" s="160">
        <v>3.4299999999999997E-2</v>
      </c>
      <c r="K37">
        <f t="shared" si="7"/>
        <v>34.047208999999995</v>
      </c>
    </row>
    <row r="39" spans="2:11" x14ac:dyDescent="0.3">
      <c r="G39" s="170" t="s">
        <v>245</v>
      </c>
      <c r="H39" s="171">
        <f>+[1]AREA!Q35</f>
        <v>989.09999999999991</v>
      </c>
      <c r="I39">
        <v>989.1</v>
      </c>
    </row>
    <row r="40" spans="2:11" x14ac:dyDescent="0.3">
      <c r="B40" s="233" t="s">
        <v>217</v>
      </c>
      <c r="C40" s="234"/>
      <c r="D40" s="234"/>
      <c r="E40" s="234"/>
      <c r="F40" s="234"/>
      <c r="G40" s="234"/>
      <c r="H40" s="235"/>
    </row>
    <row r="41" spans="2:11" x14ac:dyDescent="0.3">
      <c r="B41" s="172" t="s">
        <v>246</v>
      </c>
      <c r="C41" s="172" t="s">
        <v>242</v>
      </c>
      <c r="D41" s="172" t="s">
        <v>243</v>
      </c>
      <c r="E41" s="172" t="s">
        <v>247</v>
      </c>
      <c r="F41" s="172" t="s">
        <v>248</v>
      </c>
      <c r="G41" s="172" t="s">
        <v>247</v>
      </c>
      <c r="H41" s="172" t="s">
        <v>249</v>
      </c>
      <c r="I41" s="160"/>
      <c r="J41" s="160"/>
    </row>
    <row r="42" spans="2:11" x14ac:dyDescent="0.3">
      <c r="B42" s="173">
        <v>1</v>
      </c>
      <c r="C42" s="173" t="s">
        <v>230</v>
      </c>
      <c r="D42" s="173" t="s">
        <v>231</v>
      </c>
      <c r="E42" s="232">
        <f>+ROUND(WP!L1158,0)</f>
        <v>564</v>
      </c>
      <c r="F42" s="173" t="s">
        <v>298</v>
      </c>
      <c r="G42" s="174">
        <f>+E42/5</f>
        <v>112.8</v>
      </c>
      <c r="H42" s="175">
        <f>+G42/$H$39</f>
        <v>0.1140430694570822</v>
      </c>
      <c r="I42" s="160">
        <f>+ROUND(H42,4)</f>
        <v>0.114</v>
      </c>
      <c r="J42">
        <v>0.114</v>
      </c>
      <c r="K42">
        <f>+$H$39*J42</f>
        <v>112.75739999999999</v>
      </c>
    </row>
    <row r="43" spans="2:11" x14ac:dyDescent="0.3">
      <c r="B43" s="173">
        <v>2</v>
      </c>
      <c r="C43" s="173" t="s">
        <v>250</v>
      </c>
      <c r="D43" s="173" t="s">
        <v>244</v>
      </c>
      <c r="E43" s="174">
        <f>+ROUND(WP!M1158,0)</f>
        <v>1200</v>
      </c>
      <c r="F43" s="173" t="s">
        <v>244</v>
      </c>
      <c r="G43" s="174">
        <f>+E43</f>
        <v>1200</v>
      </c>
      <c r="H43" s="175">
        <f t="shared" ref="H43:H46" si="8">+G43/$H$39</f>
        <v>1.2132241431604489</v>
      </c>
      <c r="I43" s="160">
        <f>+ROUND(H43,4)</f>
        <v>1.2132000000000001</v>
      </c>
      <c r="J43" s="160">
        <v>1.2133</v>
      </c>
      <c r="K43">
        <f t="shared" ref="K43:K46" si="9">+$H$39*J43</f>
        <v>1200.07503</v>
      </c>
    </row>
    <row r="44" spans="2:11" x14ac:dyDescent="0.3">
      <c r="B44" s="173">
        <v>3</v>
      </c>
      <c r="C44" s="173" t="s">
        <v>236</v>
      </c>
      <c r="D44" s="173" t="s">
        <v>232</v>
      </c>
      <c r="E44" s="174">
        <f>+ROUND(WP!N1158,0)</f>
        <v>168</v>
      </c>
      <c r="F44" s="173" t="s">
        <v>251</v>
      </c>
      <c r="G44" s="174">
        <f>+E44/2.83</f>
        <v>59.36395759717314</v>
      </c>
      <c r="H44" s="175">
        <f t="shared" si="8"/>
        <v>6.0018155492036339E-2</v>
      </c>
      <c r="I44" s="160">
        <f>+ROUND(H44,4)</f>
        <v>0.06</v>
      </c>
      <c r="J44" s="160">
        <v>0.06</v>
      </c>
      <c r="K44">
        <f t="shared" si="9"/>
        <v>59.345999999999989</v>
      </c>
    </row>
    <row r="45" spans="2:11" x14ac:dyDescent="0.3">
      <c r="B45" s="173">
        <v>4</v>
      </c>
      <c r="C45" s="173" t="s">
        <v>297</v>
      </c>
      <c r="D45" s="173" t="s">
        <v>234</v>
      </c>
      <c r="E45" s="174">
        <f>+MROUND(WP!O1158,10)</f>
        <v>28370</v>
      </c>
      <c r="F45" s="173" t="s">
        <v>234</v>
      </c>
      <c r="G45" s="174">
        <f>+E45</f>
        <v>28370</v>
      </c>
      <c r="H45" s="175">
        <f t="shared" si="8"/>
        <v>28.682640784551616</v>
      </c>
      <c r="I45" s="160">
        <f>+ROUND(H45,4)</f>
        <v>28.682600000000001</v>
      </c>
      <c r="J45" s="160">
        <v>28.682700000000001</v>
      </c>
      <c r="K45">
        <f t="shared" si="9"/>
        <v>28370.058569999997</v>
      </c>
    </row>
    <row r="46" spans="2:11" x14ac:dyDescent="0.3">
      <c r="B46" s="173">
        <v>5</v>
      </c>
      <c r="C46" s="173" t="s">
        <v>233</v>
      </c>
      <c r="D46" s="173" t="s">
        <v>231</v>
      </c>
      <c r="E46" s="174">
        <f>+ROUND(WP!P1158,0)</f>
        <v>180</v>
      </c>
      <c r="F46" s="173" t="s">
        <v>231</v>
      </c>
      <c r="G46" s="174">
        <f>+E46</f>
        <v>180</v>
      </c>
      <c r="H46" s="175">
        <f t="shared" si="8"/>
        <v>0.18198362147406735</v>
      </c>
      <c r="I46" s="160">
        <f>+ROUND(H46,4)</f>
        <v>0.182</v>
      </c>
      <c r="J46" s="160">
        <v>0.182</v>
      </c>
      <c r="K46">
        <f t="shared" si="9"/>
        <v>180.01619999999997</v>
      </c>
    </row>
    <row r="48" spans="2:11" x14ac:dyDescent="0.3">
      <c r="G48" s="170" t="s">
        <v>245</v>
      </c>
      <c r="H48" s="171">
        <f>+[1]AREA!Q25</f>
        <v>992.62999999999988</v>
      </c>
      <c r="I48">
        <v>992.62999999999988</v>
      </c>
    </row>
    <row r="49" spans="2:11" x14ac:dyDescent="0.3">
      <c r="B49" s="233" t="s">
        <v>296</v>
      </c>
      <c r="C49" s="234"/>
      <c r="D49" s="234"/>
      <c r="E49" s="234"/>
      <c r="F49" s="234"/>
      <c r="G49" s="234"/>
      <c r="H49" s="235"/>
    </row>
    <row r="50" spans="2:11" x14ac:dyDescent="0.3">
      <c r="B50" s="172" t="s">
        <v>246</v>
      </c>
      <c r="C50" s="172" t="s">
        <v>242</v>
      </c>
      <c r="D50" s="172" t="s">
        <v>243</v>
      </c>
      <c r="E50" s="172" t="s">
        <v>247</v>
      </c>
      <c r="F50" s="172" t="s">
        <v>248</v>
      </c>
      <c r="G50" s="172" t="s">
        <v>247</v>
      </c>
      <c r="H50" s="172" t="s">
        <v>249</v>
      </c>
      <c r="I50" s="160"/>
      <c r="J50" s="160"/>
    </row>
    <row r="51" spans="2:11" x14ac:dyDescent="0.3">
      <c r="B51" s="173">
        <v>1</v>
      </c>
      <c r="C51" s="173" t="s">
        <v>230</v>
      </c>
      <c r="D51" s="173" t="s">
        <v>231</v>
      </c>
      <c r="E51" s="232">
        <f>+ROUND(WP!L1159,0)</f>
        <v>68</v>
      </c>
      <c r="F51" s="173" t="s">
        <v>298</v>
      </c>
      <c r="G51" s="174">
        <f>+E51/5</f>
        <v>13.6</v>
      </c>
      <c r="H51" s="175">
        <f>+G51/$H$48</f>
        <v>1.3700976194553863E-2</v>
      </c>
      <c r="I51" s="160">
        <f>+ROUND(H51,4)</f>
        <v>1.37E-2</v>
      </c>
      <c r="J51">
        <v>1.37E-2</v>
      </c>
      <c r="K51">
        <f>+$H$48*J51</f>
        <v>13.599030999999998</v>
      </c>
    </row>
    <row r="52" spans="2:11" x14ac:dyDescent="0.3">
      <c r="B52" s="173">
        <v>2</v>
      </c>
      <c r="C52" s="173" t="s">
        <v>250</v>
      </c>
      <c r="D52" s="173" t="s">
        <v>244</v>
      </c>
      <c r="E52" s="174">
        <f>+ROUND(WP!M1159,0)</f>
        <v>27</v>
      </c>
      <c r="F52" s="173" t="s">
        <v>244</v>
      </c>
      <c r="G52" s="174">
        <f>+E52</f>
        <v>27</v>
      </c>
      <c r="H52" s="175">
        <f t="shared" ref="H52:H55" si="10">+G52/$H$48</f>
        <v>2.7200467445070171E-2</v>
      </c>
      <c r="I52" s="160">
        <f>+ROUND(H52,4)</f>
        <v>2.7199999999999998E-2</v>
      </c>
      <c r="J52" s="160">
        <v>2.7300000000000001E-2</v>
      </c>
      <c r="K52">
        <f t="shared" ref="K52:K55" si="11">+$H$48*J52</f>
        <v>27.098799</v>
      </c>
    </row>
    <row r="53" spans="2:11" x14ac:dyDescent="0.3">
      <c r="B53" s="173">
        <v>3</v>
      </c>
      <c r="C53" s="173" t="s">
        <v>236</v>
      </c>
      <c r="D53" s="173" t="s">
        <v>232</v>
      </c>
      <c r="E53" s="174">
        <f>+ROUND(WP!N1159,0)</f>
        <v>4</v>
      </c>
      <c r="F53" s="173" t="s">
        <v>251</v>
      </c>
      <c r="G53" s="174">
        <f>+E53/2.83</f>
        <v>1.4134275618374559</v>
      </c>
      <c r="H53" s="175">
        <f t="shared" si="10"/>
        <v>1.4239218659898008E-3</v>
      </c>
      <c r="I53" s="160">
        <f>+ROUND(H53,4)</f>
        <v>1.4E-3</v>
      </c>
      <c r="J53" s="160">
        <v>1.5E-3</v>
      </c>
      <c r="K53">
        <f t="shared" si="11"/>
        <v>1.488945</v>
      </c>
    </row>
    <row r="54" spans="2:11" x14ac:dyDescent="0.3">
      <c r="B54" s="173">
        <v>4</v>
      </c>
      <c r="C54" s="173" t="s">
        <v>297</v>
      </c>
      <c r="D54" s="173" t="s">
        <v>234</v>
      </c>
      <c r="E54" s="174">
        <f>+MROUND(WP!O1159,10)</f>
        <v>0</v>
      </c>
      <c r="F54" s="173" t="s">
        <v>234</v>
      </c>
      <c r="G54" s="174">
        <f>+E54</f>
        <v>0</v>
      </c>
      <c r="H54" s="175">
        <f t="shared" si="10"/>
        <v>0</v>
      </c>
      <c r="I54" s="160">
        <f>+ROUND(H54,4)</f>
        <v>0</v>
      </c>
      <c r="J54" s="160">
        <v>0</v>
      </c>
      <c r="K54">
        <f t="shared" si="11"/>
        <v>0</v>
      </c>
    </row>
    <row r="55" spans="2:11" x14ac:dyDescent="0.3">
      <c r="B55" s="173">
        <v>5</v>
      </c>
      <c r="C55" s="173" t="s">
        <v>233</v>
      </c>
      <c r="D55" s="173" t="s">
        <v>231</v>
      </c>
      <c r="E55" s="174">
        <f>+ROUND(WP!P1159,0)</f>
        <v>4</v>
      </c>
      <c r="F55" s="173" t="s">
        <v>231</v>
      </c>
      <c r="G55" s="174">
        <f>+E55</f>
        <v>4</v>
      </c>
      <c r="H55" s="175">
        <f t="shared" si="10"/>
        <v>4.029698880751136E-3</v>
      </c>
      <c r="I55" s="160">
        <f>+ROUND(H55,4)</f>
        <v>4.0000000000000001E-3</v>
      </c>
      <c r="J55" s="160">
        <v>4.1000000000000003E-3</v>
      </c>
      <c r="K55">
        <f t="shared" si="11"/>
        <v>4.0697830000000002</v>
      </c>
    </row>
  </sheetData>
  <mergeCells count="6">
    <mergeCell ref="B49:H49"/>
    <mergeCell ref="B3:H3"/>
    <mergeCell ref="B13:H13"/>
    <mergeCell ref="B22:H22"/>
    <mergeCell ref="B31:H31"/>
    <mergeCell ref="B40:H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66"/>
  <sheetViews>
    <sheetView topLeftCell="A1135" zoomScale="70" zoomScaleNormal="70" workbookViewId="0">
      <selection activeCell="Q1148" sqref="Q1148"/>
    </sheetView>
  </sheetViews>
  <sheetFormatPr defaultColWidth="9.109375" defaultRowHeight="15" outlineLevelRow="1" x14ac:dyDescent="0.25"/>
  <cols>
    <col min="1" max="1" width="8.5546875" style="1" customWidth="1"/>
    <col min="2" max="2" width="32.33203125" style="2" customWidth="1"/>
    <col min="3" max="3" width="7.6640625" style="3" customWidth="1"/>
    <col min="4" max="4" width="18.88671875" style="3" customWidth="1"/>
    <col min="5" max="5" width="7.6640625" style="3" customWidth="1"/>
    <col min="6" max="6" width="12.5546875" style="4" customWidth="1"/>
    <col min="7" max="7" width="27.109375" style="4" customWidth="1"/>
    <col min="8" max="8" width="14.21875" style="4" customWidth="1"/>
    <col min="9" max="14" width="12.6640625" style="4" customWidth="1"/>
    <col min="15" max="15" width="14.6640625" style="4" bestFit="1" customWidth="1"/>
    <col min="16" max="32" width="12.6640625" style="4" customWidth="1"/>
    <col min="33" max="33" width="15" style="1" customWidth="1"/>
    <col min="34" max="34" width="17.6640625" style="1" customWidth="1"/>
    <col min="35" max="35" width="18" style="1" customWidth="1"/>
    <col min="36" max="36" width="16.109375" style="1" customWidth="1"/>
    <col min="37" max="38" width="17.44140625" style="1" customWidth="1"/>
    <col min="39" max="39" width="15" style="1" customWidth="1"/>
    <col min="40" max="40" width="15.5546875" style="1" customWidth="1"/>
    <col min="41" max="41" width="16.109375" style="1" customWidth="1"/>
    <col min="42" max="42" width="23.5546875" style="1" bestFit="1" customWidth="1"/>
    <col min="43" max="43" width="12.6640625" style="1" customWidth="1"/>
    <col min="44" max="16384" width="9.109375" style="1"/>
  </cols>
  <sheetData>
    <row r="1" spans="1:43" ht="15.6" thickBot="1" x14ac:dyDescent="0.3"/>
    <row r="2" spans="1:43" ht="15.75" customHeight="1" thickBot="1" x14ac:dyDescent="0.3">
      <c r="A2" s="286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5"/>
    </row>
    <row r="3" spans="1:43" ht="15.75" customHeight="1" thickBot="1" x14ac:dyDescent="0.3">
      <c r="A3" s="286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5"/>
      <c r="AG3" s="286" t="s">
        <v>2</v>
      </c>
      <c r="AH3" s="287"/>
      <c r="AI3" s="287"/>
      <c r="AJ3" s="287"/>
    </row>
    <row r="4" spans="1:43" ht="18.75" customHeight="1" thickBot="1" x14ac:dyDescent="0.3">
      <c r="A4" s="288" t="s">
        <v>3</v>
      </c>
      <c r="B4" s="291" t="s">
        <v>4</v>
      </c>
      <c r="C4" s="271" t="s">
        <v>5</v>
      </c>
      <c r="D4" s="271" t="s">
        <v>6</v>
      </c>
      <c r="E4" s="271" t="s">
        <v>7</v>
      </c>
      <c r="F4" s="274" t="s">
        <v>8</v>
      </c>
      <c r="G4" s="277" t="s">
        <v>9</v>
      </c>
      <c r="H4" s="280" t="s">
        <v>10</v>
      </c>
      <c r="I4" s="280" t="s">
        <v>11</v>
      </c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6"/>
      <c r="AG4" s="250"/>
      <c r="AH4" s="251"/>
      <c r="AI4" s="251"/>
      <c r="AJ4" s="251"/>
    </row>
    <row r="5" spans="1:43" ht="36" customHeight="1" x14ac:dyDescent="0.25">
      <c r="A5" s="289"/>
      <c r="B5" s="292"/>
      <c r="C5" s="272"/>
      <c r="D5" s="272"/>
      <c r="E5" s="272"/>
      <c r="F5" s="275"/>
      <c r="G5" s="278"/>
      <c r="H5" s="281"/>
      <c r="I5" s="267" t="s">
        <v>12</v>
      </c>
      <c r="J5" s="268"/>
      <c r="K5" s="268"/>
      <c r="L5" s="269"/>
      <c r="M5" s="267" t="s">
        <v>13</v>
      </c>
      <c r="N5" s="268"/>
      <c r="O5" s="269"/>
      <c r="P5" s="267" t="s">
        <v>14</v>
      </c>
      <c r="Q5" s="268"/>
      <c r="R5" s="269"/>
      <c r="S5" s="267" t="s">
        <v>15</v>
      </c>
      <c r="T5" s="268"/>
      <c r="U5" s="269"/>
      <c r="V5" s="267" t="s">
        <v>16</v>
      </c>
      <c r="W5" s="268"/>
      <c r="X5" s="270" t="s">
        <v>17</v>
      </c>
      <c r="Y5" s="270"/>
      <c r="Z5" s="270" t="s">
        <v>18</v>
      </c>
      <c r="AA5" s="270"/>
      <c r="AB5" s="267" t="s">
        <v>19</v>
      </c>
      <c r="AC5" s="268"/>
      <c r="AD5" s="283" t="s">
        <v>20</v>
      </c>
      <c r="AE5" s="284"/>
      <c r="AF5" s="285"/>
      <c r="AG5" s="265" t="s">
        <v>21</v>
      </c>
      <c r="AH5" s="263" t="s">
        <v>22</v>
      </c>
      <c r="AI5" s="263" t="s">
        <v>23</v>
      </c>
      <c r="AJ5" s="263" t="s">
        <v>24</v>
      </c>
      <c r="AK5" s="263" t="s">
        <v>25</v>
      </c>
      <c r="AL5" s="263" t="s">
        <v>26</v>
      </c>
      <c r="AM5" s="265" t="s">
        <v>27</v>
      </c>
      <c r="AN5" s="263" t="s">
        <v>28</v>
      </c>
      <c r="AO5" s="263" t="s">
        <v>29</v>
      </c>
    </row>
    <row r="6" spans="1:43" ht="30.6" thickBot="1" x14ac:dyDescent="0.3">
      <c r="A6" s="290"/>
      <c r="B6" s="293"/>
      <c r="C6" s="273"/>
      <c r="D6" s="273"/>
      <c r="E6" s="273"/>
      <c r="F6" s="276"/>
      <c r="G6" s="279"/>
      <c r="H6" s="282"/>
      <c r="I6" s="14" t="s">
        <v>30</v>
      </c>
      <c r="J6" s="14" t="s">
        <v>31</v>
      </c>
      <c r="K6" s="14" t="s">
        <v>32</v>
      </c>
      <c r="L6" s="14" t="s">
        <v>26</v>
      </c>
      <c r="M6" s="14" t="s">
        <v>30</v>
      </c>
      <c r="N6" s="14" t="s">
        <v>31</v>
      </c>
      <c r="O6" s="14" t="s">
        <v>32</v>
      </c>
      <c r="P6" s="14" t="s">
        <v>30</v>
      </c>
      <c r="Q6" s="14" t="s">
        <v>31</v>
      </c>
      <c r="R6" s="14" t="s">
        <v>32</v>
      </c>
      <c r="S6" s="14" t="s">
        <v>30</v>
      </c>
      <c r="T6" s="14" t="s">
        <v>31</v>
      </c>
      <c r="U6" s="14" t="s">
        <v>32</v>
      </c>
      <c r="V6" s="14" t="s">
        <v>33</v>
      </c>
      <c r="W6" s="14" t="s">
        <v>34</v>
      </c>
      <c r="X6" s="14" t="s">
        <v>33</v>
      </c>
      <c r="Y6" s="14" t="s">
        <v>34</v>
      </c>
      <c r="Z6" s="14" t="s">
        <v>33</v>
      </c>
      <c r="AA6" s="14" t="s">
        <v>34</v>
      </c>
      <c r="AB6" s="14" t="s">
        <v>33</v>
      </c>
      <c r="AC6" s="14" t="s">
        <v>34</v>
      </c>
      <c r="AD6" s="14" t="s">
        <v>33</v>
      </c>
      <c r="AE6" s="15" t="s">
        <v>35</v>
      </c>
      <c r="AF6" s="14" t="s">
        <v>32</v>
      </c>
      <c r="AG6" s="266"/>
      <c r="AH6" s="264"/>
      <c r="AI6" s="264"/>
      <c r="AJ6" s="264"/>
      <c r="AK6" s="264"/>
      <c r="AL6" s="264"/>
      <c r="AM6" s="266"/>
      <c r="AN6" s="264"/>
      <c r="AO6" s="264"/>
    </row>
    <row r="7" spans="1:43" ht="16.5" customHeight="1" x14ac:dyDescent="0.25">
      <c r="A7" s="16"/>
      <c r="B7" s="9"/>
      <c r="C7" s="10"/>
      <c r="D7" s="10"/>
      <c r="E7" s="10"/>
      <c r="F7" s="11"/>
      <c r="G7" s="12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7"/>
      <c r="AG7" s="18"/>
      <c r="AH7" s="19">
        <f>'[2]RA- WATERPROOFING'!E37</f>
        <v>0.13071190476190478</v>
      </c>
      <c r="AI7" s="19">
        <f>'[2]RA- WATERPROOFING'!E38</f>
        <v>2.6220000000000004E-2</v>
      </c>
      <c r="AJ7" s="20">
        <f>'[2]RA- WATERPROOFING'!E39</f>
        <v>3.9974999999999997E-2</v>
      </c>
      <c r="AK7" s="21"/>
      <c r="AL7" s="21"/>
      <c r="AM7" s="18"/>
      <c r="AN7" s="22"/>
      <c r="AO7" s="21"/>
      <c r="AP7" s="1" t="s">
        <v>36</v>
      </c>
    </row>
    <row r="8" spans="1:43" s="29" customFormat="1" ht="15.75" customHeight="1" x14ac:dyDescent="0.25">
      <c r="A8" s="23"/>
      <c r="B8" s="260"/>
      <c r="C8" s="261"/>
      <c r="D8" s="261"/>
      <c r="E8" s="261"/>
      <c r="F8" s="261"/>
      <c r="G8" s="262"/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18"/>
      <c r="AF8" s="18"/>
      <c r="AG8" s="18"/>
      <c r="AH8" s="19">
        <f>'[2]RA- WATERPROOFING'!E30+'[2]RA- WATERPROOFING'!E45</f>
        <v>0.2614238095238095</v>
      </c>
      <c r="AI8" s="19">
        <f>'[2]RA- WATERPROOFING'!E31+'[2]RA- WATERPROOFING'!E46</f>
        <v>5.2440000000000001E-2</v>
      </c>
      <c r="AJ8" s="20">
        <f>'[2]RA- WATERPROOFING'!E32+'[2]RA- WATERPROOFING'!E47</f>
        <v>7.9949999999999993E-2</v>
      </c>
      <c r="AK8" s="22">
        <f>'[2]RA- WATERPROOFING'!E40</f>
        <v>50.29</v>
      </c>
      <c r="AL8" s="21">
        <v>1</v>
      </c>
      <c r="AM8" s="18"/>
      <c r="AN8" s="21"/>
      <c r="AO8" s="21"/>
      <c r="AP8" s="1" t="s">
        <v>37</v>
      </c>
      <c r="AQ8" s="1"/>
    </row>
    <row r="9" spans="1:43" s="29" customFormat="1" ht="15.75" customHeight="1" x14ac:dyDescent="0.25">
      <c r="A9" s="23"/>
      <c r="B9" s="24"/>
      <c r="C9" s="30"/>
      <c r="D9" s="30"/>
      <c r="E9" s="30"/>
      <c r="F9" s="25"/>
      <c r="G9" s="26"/>
      <c r="H9" s="2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18"/>
      <c r="AF9" s="18"/>
      <c r="AG9" s="18"/>
      <c r="AH9" s="19">
        <f>'[2]RA- WATERPROOFING'!G76</f>
        <v>0.29857142857142854</v>
      </c>
      <c r="AI9" s="19">
        <f>'[2]RA- WATERPROOFING'!G78</f>
        <v>6.2700000000000006E-2</v>
      </c>
      <c r="AJ9" s="20"/>
      <c r="AK9" s="21"/>
      <c r="AL9" s="21"/>
      <c r="AM9" s="18"/>
      <c r="AN9" s="22">
        <f>'[2]RA- WATERPROOFING'!$G$79</f>
        <v>0.05</v>
      </c>
      <c r="AO9" s="21">
        <f>'[2]RA- WATERPROOFING'!G77</f>
        <v>1.2</v>
      </c>
      <c r="AP9" s="29" t="s">
        <v>38</v>
      </c>
      <c r="AQ9" s="1"/>
    </row>
    <row r="10" spans="1:43" ht="15.75" customHeight="1" x14ac:dyDescent="0.25">
      <c r="A10" s="23" t="s">
        <v>39</v>
      </c>
      <c r="B10" s="254" t="s">
        <v>40</v>
      </c>
      <c r="C10" s="255"/>
      <c r="D10" s="255"/>
      <c r="E10" s="255"/>
      <c r="F10" s="255"/>
      <c r="G10" s="256"/>
      <c r="H10" s="27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18"/>
      <c r="AF10" s="18"/>
      <c r="AG10" s="18"/>
      <c r="AH10" s="31">
        <f>'[2]RA- WATERPROOFING'!G92</f>
        <v>0.36895250000000002</v>
      </c>
      <c r="AI10" s="32">
        <f>'[2]RA- WATERPROOFING'!G93</f>
        <v>1.9570000000000004E-2</v>
      </c>
      <c r="AJ10" s="28"/>
      <c r="AK10" s="28"/>
      <c r="AL10" s="28"/>
      <c r="AM10" s="18"/>
      <c r="AN10" s="28"/>
      <c r="AO10" s="28"/>
    </row>
    <row r="11" spans="1:43" ht="15.75" customHeight="1" outlineLevel="1" x14ac:dyDescent="0.25">
      <c r="A11" s="33"/>
      <c r="B11" s="34"/>
      <c r="C11" s="35"/>
      <c r="D11" s="35"/>
      <c r="E11" s="35"/>
      <c r="F11" s="36"/>
      <c r="G11" s="37"/>
      <c r="H11" s="37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8"/>
      <c r="W11" s="38"/>
      <c r="X11" s="38"/>
      <c r="Y11" s="38"/>
      <c r="Z11" s="38"/>
      <c r="AA11" s="38"/>
      <c r="AB11" s="38"/>
      <c r="AC11" s="38"/>
      <c r="AD11" s="38"/>
      <c r="AE11" s="39"/>
      <c r="AF11" s="39"/>
      <c r="AG11" s="40"/>
      <c r="AH11" s="41"/>
      <c r="AI11" s="41"/>
      <c r="AJ11" s="41"/>
      <c r="AK11" s="42"/>
      <c r="AL11" s="42"/>
      <c r="AM11" s="40"/>
      <c r="AN11" s="40"/>
      <c r="AO11" s="43"/>
    </row>
    <row r="12" spans="1:43" ht="15.75" customHeight="1" outlineLevel="1" x14ac:dyDescent="0.25">
      <c r="A12" s="33"/>
      <c r="B12" s="44" t="s">
        <v>41</v>
      </c>
      <c r="C12" s="45"/>
      <c r="D12" s="45"/>
      <c r="E12" s="45"/>
      <c r="F12" s="46"/>
      <c r="G12" s="46"/>
      <c r="H12" s="46"/>
      <c r="I12" s="38"/>
      <c r="J12" s="46"/>
      <c r="K12" s="46"/>
      <c r="L12" s="4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9"/>
      <c r="AF12" s="39"/>
      <c r="AG12" s="47"/>
      <c r="AH12" s="47"/>
      <c r="AI12" s="47"/>
      <c r="AJ12" s="48"/>
      <c r="AK12" s="49"/>
      <c r="AL12" s="49"/>
      <c r="AM12" s="47"/>
      <c r="AN12" s="49"/>
      <c r="AO12" s="49"/>
    </row>
    <row r="13" spans="1:43" s="57" customFormat="1" ht="15.75" customHeight="1" outlineLevel="1" x14ac:dyDescent="0.25">
      <c r="A13" s="50">
        <v>1</v>
      </c>
      <c r="B13" s="51" t="s">
        <v>42</v>
      </c>
      <c r="C13" s="50">
        <v>1</v>
      </c>
      <c r="D13" s="50">
        <v>1</v>
      </c>
      <c r="E13" s="50">
        <v>1</v>
      </c>
      <c r="F13" s="52">
        <v>81.05</v>
      </c>
      <c r="G13" s="52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>
        <f>$F13*$C13*$D13*$E13</f>
        <v>81.05</v>
      </c>
      <c r="AA13" s="54">
        <f>$G13*$C13*$D13*$E13*H13</f>
        <v>0</v>
      </c>
      <c r="AB13" s="54"/>
      <c r="AC13" s="54"/>
      <c r="AD13" s="54"/>
      <c r="AE13" s="55"/>
      <c r="AF13" s="55"/>
      <c r="AG13" s="56">
        <f>(F13)*AG$7</f>
        <v>0</v>
      </c>
      <c r="AH13" s="56">
        <f>($Z13)*AH$9</f>
        <v>24.199214285714284</v>
      </c>
      <c r="AI13" s="56">
        <f>($Z13)*AI$9</f>
        <v>5.0818349999999999</v>
      </c>
      <c r="AJ13" s="56">
        <f>((I13+L13)*$AJ$7)+(J13*$AJ$8)</f>
        <v>0</v>
      </c>
      <c r="AK13" s="56">
        <f t="shared" ref="AK13:AK17" si="0">($Z13)*AK$9</f>
        <v>0</v>
      </c>
      <c r="AL13" s="56">
        <f>($L13)*AL$8</f>
        <v>0</v>
      </c>
      <c r="AM13" s="56">
        <f>(L13)*AM$7</f>
        <v>0</v>
      </c>
      <c r="AN13" s="56">
        <f>($Z13)*AN$9</f>
        <v>4.0525000000000002</v>
      </c>
      <c r="AO13" s="56">
        <f>($Z13)*AO$9</f>
        <v>97.259999999999991</v>
      </c>
      <c r="AQ13" s="1"/>
    </row>
    <row r="14" spans="1:43" s="57" customFormat="1" ht="15.75" customHeight="1" outlineLevel="1" x14ac:dyDescent="0.25">
      <c r="A14" s="50">
        <v>2</v>
      </c>
      <c r="B14" s="51" t="s">
        <v>43</v>
      </c>
      <c r="C14" s="50">
        <v>1</v>
      </c>
      <c r="D14" s="50">
        <v>1</v>
      </c>
      <c r="E14" s="50">
        <v>1</v>
      </c>
      <c r="F14" s="52">
        <f>F13-0.48-0.51-0.36-0.52-0.25-0.45-0.46-0.52-11.6+5.94</f>
        <v>71.84</v>
      </c>
      <c r="G14" s="52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>
        <f>$F14*$C14*$D14*$E14</f>
        <v>71.84</v>
      </c>
      <c r="AA14" s="54">
        <f>$G14*$C14*$D14*$E14*H14</f>
        <v>0</v>
      </c>
      <c r="AB14" s="54"/>
      <c r="AC14" s="54"/>
      <c r="AD14" s="54"/>
      <c r="AE14" s="55"/>
      <c r="AF14" s="55"/>
      <c r="AG14" s="56">
        <f>(F14)*AG$7</f>
        <v>0</v>
      </c>
      <c r="AH14" s="56">
        <f>($Z14)*AH$9</f>
        <v>21.449371428571428</v>
      </c>
      <c r="AI14" s="56">
        <f>($Z14)*AI$9</f>
        <v>4.5043680000000004</v>
      </c>
      <c r="AJ14" s="56">
        <f>((I14+L14)*$AJ$7)+(J14*$AJ$8)</f>
        <v>0</v>
      </c>
      <c r="AK14" s="56">
        <f t="shared" si="0"/>
        <v>0</v>
      </c>
      <c r="AL14" s="56">
        <f t="shared" ref="AL14:AL38" si="1">($L14)*AL$8</f>
        <v>0</v>
      </c>
      <c r="AM14" s="56">
        <f>(L14)*AM$7</f>
        <v>0</v>
      </c>
      <c r="AN14" s="56">
        <f>($Z14)*AN$9</f>
        <v>3.5920000000000005</v>
      </c>
      <c r="AO14" s="56">
        <f>($Z14)*AO$9</f>
        <v>86.207999999999998</v>
      </c>
      <c r="AQ14" s="1"/>
    </row>
    <row r="15" spans="1:43" s="57" customFormat="1" ht="15.75" customHeight="1" outlineLevel="1" x14ac:dyDescent="0.25">
      <c r="A15" s="50">
        <v>3</v>
      </c>
      <c r="B15" s="51" t="s">
        <v>44</v>
      </c>
      <c r="C15" s="50">
        <v>1</v>
      </c>
      <c r="D15" s="50">
        <v>1</v>
      </c>
      <c r="E15" s="50">
        <v>1</v>
      </c>
      <c r="F15" s="52"/>
      <c r="G15" s="52">
        <v>61.15</v>
      </c>
      <c r="H15" s="53">
        <v>0.8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>
        <f>$G15*$C15*$D15*$E15*H15</f>
        <v>48.92</v>
      </c>
      <c r="AB15" s="54"/>
      <c r="AC15" s="54"/>
      <c r="AD15" s="54"/>
      <c r="AE15" s="55"/>
      <c r="AF15" s="55"/>
      <c r="AG15" s="56">
        <f>(F15)*AG$7</f>
        <v>0</v>
      </c>
      <c r="AH15" s="56">
        <f>($AA15)*AH$9</f>
        <v>14.606114285714284</v>
      </c>
      <c r="AI15" s="56">
        <f>($AA15)*AI$9</f>
        <v>3.0672840000000003</v>
      </c>
      <c r="AJ15" s="56">
        <f>((I15+L15)*$AJ$7)+(J15*$AJ$8)</f>
        <v>0</v>
      </c>
      <c r="AK15" s="56">
        <f t="shared" si="0"/>
        <v>0</v>
      </c>
      <c r="AL15" s="56">
        <f t="shared" si="1"/>
        <v>0</v>
      </c>
      <c r="AM15" s="56">
        <f>(L15)*AM$7</f>
        <v>0</v>
      </c>
      <c r="AN15" s="56">
        <f>($AA15)*AN$9</f>
        <v>2.4460000000000002</v>
      </c>
      <c r="AO15" s="56">
        <f>($AA15)*AO$9</f>
        <v>58.704000000000001</v>
      </c>
      <c r="AQ15" s="1"/>
    </row>
    <row r="16" spans="1:43" s="57" customFormat="1" ht="15.75" customHeight="1" outlineLevel="1" x14ac:dyDescent="0.25">
      <c r="A16" s="50">
        <v>4</v>
      </c>
      <c r="B16" s="51" t="s">
        <v>45</v>
      </c>
      <c r="C16" s="50">
        <v>1</v>
      </c>
      <c r="D16" s="50">
        <v>1</v>
      </c>
      <c r="E16" s="50">
        <v>1</v>
      </c>
      <c r="F16" s="52"/>
      <c r="G16" s="52">
        <v>9.9990000000000006</v>
      </c>
      <c r="H16" s="53">
        <v>1.5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>
        <f>$F16*$C16*$D16*$E16</f>
        <v>0</v>
      </c>
      <c r="AA16" s="54">
        <f>$G16*$C16*$D16*$E16*H16</f>
        <v>14.9985</v>
      </c>
      <c r="AB16" s="54"/>
      <c r="AC16" s="54"/>
      <c r="AD16" s="54"/>
      <c r="AE16" s="55"/>
      <c r="AF16" s="55"/>
      <c r="AG16" s="56">
        <f>(F16)*AG$7</f>
        <v>0</v>
      </c>
      <c r="AH16" s="56">
        <f t="shared" ref="AH16:AI17" si="2">($AA16)*AH$9</f>
        <v>4.4781235714285712</v>
      </c>
      <c r="AI16" s="56">
        <f t="shared" si="2"/>
        <v>0.94040595000000005</v>
      </c>
      <c r="AJ16" s="56">
        <f>($Z16)*AJ$9</f>
        <v>0</v>
      </c>
      <c r="AK16" s="56">
        <f t="shared" si="0"/>
        <v>0</v>
      </c>
      <c r="AL16" s="56">
        <f t="shared" si="1"/>
        <v>0</v>
      </c>
      <c r="AM16" s="56">
        <f>(L16)*AM$7</f>
        <v>0</v>
      </c>
      <c r="AN16" s="56">
        <f>($AA16)*AN$9</f>
        <v>0.74992500000000006</v>
      </c>
      <c r="AO16" s="56">
        <f>($AA16)*AO$9</f>
        <v>17.998200000000001</v>
      </c>
      <c r="AQ16" s="1"/>
    </row>
    <row r="17" spans="1:43" s="57" customFormat="1" ht="15.75" customHeight="1" outlineLevel="1" x14ac:dyDescent="0.25">
      <c r="A17" s="50">
        <v>5</v>
      </c>
      <c r="B17" s="51" t="s">
        <v>46</v>
      </c>
      <c r="C17" s="50">
        <v>1</v>
      </c>
      <c r="D17" s="50">
        <v>1</v>
      </c>
      <c r="E17" s="50">
        <v>1</v>
      </c>
      <c r="F17" s="52"/>
      <c r="G17" s="52">
        <v>11.6</v>
      </c>
      <c r="H17" s="53">
        <v>1.125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>
        <f>$F17*$C17*$D17*$E17</f>
        <v>0</v>
      </c>
      <c r="AA17" s="54">
        <f>$G17*$C17*$D17*$E17*H17</f>
        <v>13.049999999999999</v>
      </c>
      <c r="AB17" s="54"/>
      <c r="AC17" s="54"/>
      <c r="AD17" s="54"/>
      <c r="AE17" s="55"/>
      <c r="AF17" s="55"/>
      <c r="AG17" s="56">
        <f>(F17)*AG$7</f>
        <v>0</v>
      </c>
      <c r="AH17" s="56">
        <f t="shared" si="2"/>
        <v>3.8963571428571422</v>
      </c>
      <c r="AI17" s="56">
        <f t="shared" si="2"/>
        <v>0.81823500000000005</v>
      </c>
      <c r="AJ17" s="56">
        <f>($Z17)*AJ$9</f>
        <v>0</v>
      </c>
      <c r="AK17" s="56">
        <f t="shared" si="0"/>
        <v>0</v>
      </c>
      <c r="AL17" s="56">
        <f t="shared" si="1"/>
        <v>0</v>
      </c>
      <c r="AM17" s="56">
        <f>(L17)*AM$7</f>
        <v>0</v>
      </c>
      <c r="AN17" s="56">
        <f t="shared" ref="AN17" si="3">($AA17)*AN$9</f>
        <v>0.65249999999999997</v>
      </c>
      <c r="AO17" s="56">
        <f>($AA17)*AO$9</f>
        <v>15.659999999999998</v>
      </c>
      <c r="AQ17" s="1"/>
    </row>
    <row r="18" spans="1:43" ht="15.75" customHeight="1" outlineLevel="1" x14ac:dyDescent="0.25">
      <c r="A18" s="58"/>
      <c r="B18" s="59"/>
      <c r="C18" s="45"/>
      <c r="D18" s="45"/>
      <c r="E18" s="45"/>
      <c r="F18" s="60"/>
      <c r="G18" s="46"/>
      <c r="H18" s="46"/>
      <c r="I18" s="28"/>
      <c r="J18" s="28"/>
      <c r="K18" s="28"/>
      <c r="L18" s="2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/>
      <c r="AF18" s="39"/>
      <c r="AG18" s="43"/>
      <c r="AH18" s="56"/>
      <c r="AI18" s="56"/>
      <c r="AJ18" s="56"/>
      <c r="AK18" s="61"/>
      <c r="AL18" s="56">
        <f t="shared" si="1"/>
        <v>0</v>
      </c>
      <c r="AM18" s="43"/>
      <c r="AN18" s="49"/>
      <c r="AO18" s="49"/>
    </row>
    <row r="19" spans="1:43" ht="15.75" customHeight="1" outlineLevel="1" x14ac:dyDescent="0.25">
      <c r="A19" s="33"/>
      <c r="B19" s="44" t="s">
        <v>47</v>
      </c>
      <c r="C19" s="45"/>
      <c r="D19" s="45"/>
      <c r="E19" s="45"/>
      <c r="F19" s="46"/>
      <c r="G19" s="46"/>
      <c r="H19" s="46"/>
      <c r="I19" s="38"/>
      <c r="J19" s="46"/>
      <c r="K19" s="46"/>
      <c r="L19" s="4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/>
      <c r="AF19" s="39"/>
      <c r="AG19" s="47"/>
      <c r="AH19" s="47"/>
      <c r="AI19" s="47"/>
      <c r="AJ19" s="48"/>
      <c r="AK19" s="49"/>
      <c r="AL19" s="56">
        <f t="shared" si="1"/>
        <v>0</v>
      </c>
      <c r="AM19" s="47"/>
      <c r="AN19" s="49"/>
      <c r="AO19" s="49"/>
    </row>
    <row r="20" spans="1:43" s="57" customFormat="1" ht="15.75" customHeight="1" outlineLevel="1" x14ac:dyDescent="0.25">
      <c r="A20" s="50">
        <v>1</v>
      </c>
      <c r="B20" s="51" t="s">
        <v>42</v>
      </c>
      <c r="C20" s="50">
        <v>1</v>
      </c>
      <c r="D20" s="50">
        <v>1</v>
      </c>
      <c r="E20" s="50">
        <v>1</v>
      </c>
      <c r="F20" s="52">
        <v>40.200000000000003</v>
      </c>
      <c r="G20" s="52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>
        <f>$F20*$C20*$D20*$E20</f>
        <v>40.200000000000003</v>
      </c>
      <c r="AA20" s="54">
        <f>$G20*$C20*$D20*$E20*H20</f>
        <v>0</v>
      </c>
      <c r="AB20" s="54"/>
      <c r="AC20" s="54"/>
      <c r="AD20" s="54"/>
      <c r="AE20" s="55"/>
      <c r="AF20" s="55"/>
      <c r="AG20" s="56">
        <f>(F20)*AG$7</f>
        <v>0</v>
      </c>
      <c r="AH20" s="56">
        <f>($Z20)*AH$9</f>
        <v>12.002571428571429</v>
      </c>
      <c r="AI20" s="56">
        <f>($Z20)*AI$9</f>
        <v>2.5205400000000004</v>
      </c>
      <c r="AJ20" s="56">
        <f>((I20+L20)*$AJ$7)+(J20*$AJ$8)</f>
        <v>0</v>
      </c>
      <c r="AK20" s="56">
        <f t="shared" ref="AK20:AK24" si="4">($Z20)*AK$9</f>
        <v>0</v>
      </c>
      <c r="AL20" s="56">
        <f t="shared" si="1"/>
        <v>0</v>
      </c>
      <c r="AM20" s="56">
        <f>(L20)*AM$7</f>
        <v>0</v>
      </c>
      <c r="AN20" s="56">
        <f>($Z20)*AN$9</f>
        <v>2.0100000000000002</v>
      </c>
      <c r="AO20" s="56">
        <f>($Z20)*AO$9</f>
        <v>48.24</v>
      </c>
      <c r="AQ20" s="1"/>
    </row>
    <row r="21" spans="1:43" s="57" customFormat="1" ht="15.75" customHeight="1" outlineLevel="1" x14ac:dyDescent="0.25">
      <c r="A21" s="50">
        <v>2</v>
      </c>
      <c r="B21" s="51" t="s">
        <v>43</v>
      </c>
      <c r="C21" s="50">
        <v>1</v>
      </c>
      <c r="D21" s="50">
        <v>1</v>
      </c>
      <c r="E21" s="50">
        <v>1</v>
      </c>
      <c r="F21" s="52">
        <f>F20-0.487-8.61-0.36-0.6+5.14</f>
        <v>35.283000000000001</v>
      </c>
      <c r="G21" s="52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>
        <f>$F21*$C21*$D21*$E21</f>
        <v>35.283000000000001</v>
      </c>
      <c r="AA21" s="54">
        <f>$G21*$C21*$D21*$E21*H21</f>
        <v>0</v>
      </c>
      <c r="AB21" s="54"/>
      <c r="AC21" s="54"/>
      <c r="AD21" s="54"/>
      <c r="AE21" s="55"/>
      <c r="AF21" s="55"/>
      <c r="AG21" s="56">
        <f>(F21)*AG$7</f>
        <v>0</v>
      </c>
      <c r="AH21" s="56">
        <f>($Z21)*AH$9</f>
        <v>10.534495714285713</v>
      </c>
      <c r="AI21" s="56">
        <f>($Z21)*AI$9</f>
        <v>2.2122441000000004</v>
      </c>
      <c r="AJ21" s="56">
        <f>((I21+L21)*$AJ$7)+(J21*$AJ$8)</f>
        <v>0</v>
      </c>
      <c r="AK21" s="56">
        <f t="shared" si="4"/>
        <v>0</v>
      </c>
      <c r="AL21" s="56">
        <f t="shared" si="1"/>
        <v>0</v>
      </c>
      <c r="AM21" s="56">
        <f>(L21)*AM$7</f>
        <v>0</v>
      </c>
      <c r="AN21" s="56">
        <f>($Z21)*AN$9</f>
        <v>1.7641500000000001</v>
      </c>
      <c r="AO21" s="56">
        <f>($Z21)*AO$9</f>
        <v>42.339599999999997</v>
      </c>
      <c r="AQ21" s="1"/>
    </row>
    <row r="22" spans="1:43" s="57" customFormat="1" ht="15.75" customHeight="1" outlineLevel="1" x14ac:dyDescent="0.25">
      <c r="A22" s="50">
        <v>3</v>
      </c>
      <c r="B22" s="51" t="s">
        <v>44</v>
      </c>
      <c r="C22" s="50">
        <v>1</v>
      </c>
      <c r="D22" s="50">
        <v>1</v>
      </c>
      <c r="E22" s="50">
        <v>1</v>
      </c>
      <c r="F22" s="52"/>
      <c r="G22" s="52">
        <v>31.35</v>
      </c>
      <c r="H22" s="53">
        <v>0.8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>
        <f>$G22*$C22*$D22*$E22*H22</f>
        <v>25.080000000000002</v>
      </c>
      <c r="AB22" s="54"/>
      <c r="AC22" s="54"/>
      <c r="AD22" s="54"/>
      <c r="AE22" s="55"/>
      <c r="AF22" s="55"/>
      <c r="AG22" s="56">
        <f>(F22)*AG$7</f>
        <v>0</v>
      </c>
      <c r="AH22" s="56">
        <f>($AA22)*AH$9</f>
        <v>7.4881714285714285</v>
      </c>
      <c r="AI22" s="56">
        <f>($AA22)*AI$9</f>
        <v>1.5725160000000002</v>
      </c>
      <c r="AJ22" s="56">
        <f>((I22+L22)*$AJ$7)+(J22*$AJ$8)</f>
        <v>0</v>
      </c>
      <c r="AK22" s="56">
        <f t="shared" si="4"/>
        <v>0</v>
      </c>
      <c r="AL22" s="56">
        <f t="shared" si="1"/>
        <v>0</v>
      </c>
      <c r="AM22" s="56">
        <f>(L22)*AM$7</f>
        <v>0</v>
      </c>
      <c r="AN22" s="56">
        <f>($AA22)*AN$9</f>
        <v>1.2540000000000002</v>
      </c>
      <c r="AO22" s="56">
        <f>($AA22)*AO$9</f>
        <v>30.096</v>
      </c>
      <c r="AQ22" s="1"/>
    </row>
    <row r="23" spans="1:43" s="57" customFormat="1" ht="15.75" customHeight="1" outlineLevel="1" x14ac:dyDescent="0.25">
      <c r="A23" s="50">
        <v>4</v>
      </c>
      <c r="B23" s="51" t="s">
        <v>45</v>
      </c>
      <c r="C23" s="50">
        <v>1</v>
      </c>
      <c r="D23" s="50">
        <v>1</v>
      </c>
      <c r="E23" s="50">
        <v>1</v>
      </c>
      <c r="F23" s="52"/>
      <c r="G23" s="52">
        <v>9.9990000000000006</v>
      </c>
      <c r="H23" s="53">
        <v>1.5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>
        <f>$F23*$C23*$D23*$E23</f>
        <v>0</v>
      </c>
      <c r="AA23" s="54">
        <f>$G23*$C23*$D23*$E23*H23</f>
        <v>14.9985</v>
      </c>
      <c r="AB23" s="54"/>
      <c r="AC23" s="54"/>
      <c r="AD23" s="54"/>
      <c r="AE23" s="55"/>
      <c r="AF23" s="55"/>
      <c r="AG23" s="56">
        <f>(F23)*AG$7</f>
        <v>0</v>
      </c>
      <c r="AH23" s="56">
        <f t="shared" ref="AH23:AI24" si="5">($AA23)*AH$9</f>
        <v>4.4781235714285712</v>
      </c>
      <c r="AI23" s="56">
        <f t="shared" si="5"/>
        <v>0.94040595000000005</v>
      </c>
      <c r="AJ23" s="56">
        <f>($Z23)*AJ$9</f>
        <v>0</v>
      </c>
      <c r="AK23" s="56">
        <f t="shared" si="4"/>
        <v>0</v>
      </c>
      <c r="AL23" s="56">
        <f t="shared" si="1"/>
        <v>0</v>
      </c>
      <c r="AM23" s="56">
        <f>(L23)*AM$7</f>
        <v>0</v>
      </c>
      <c r="AN23" s="56">
        <f>($AA23)*AN$9</f>
        <v>0.74992500000000006</v>
      </c>
      <c r="AO23" s="56">
        <f>($AA23)*AO$9</f>
        <v>17.998200000000001</v>
      </c>
      <c r="AQ23" s="1"/>
    </row>
    <row r="24" spans="1:43" s="57" customFormat="1" ht="15.75" customHeight="1" outlineLevel="1" x14ac:dyDescent="0.25">
      <c r="A24" s="50">
        <v>5</v>
      </c>
      <c r="B24" s="51" t="s">
        <v>46</v>
      </c>
      <c r="C24" s="50">
        <v>1</v>
      </c>
      <c r="D24" s="50">
        <v>1</v>
      </c>
      <c r="E24" s="50">
        <v>1</v>
      </c>
      <c r="F24" s="52"/>
      <c r="G24" s="52">
        <v>12.4</v>
      </c>
      <c r="H24" s="53">
        <v>1.125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>
        <f>$F24*$C24*$D24*$E24</f>
        <v>0</v>
      </c>
      <c r="AA24" s="54">
        <f>$G24*$C24*$D24*$E24*H24</f>
        <v>13.950000000000001</v>
      </c>
      <c r="AB24" s="54"/>
      <c r="AC24" s="54"/>
      <c r="AD24" s="54"/>
      <c r="AE24" s="55"/>
      <c r="AF24" s="55"/>
      <c r="AG24" s="56">
        <f>(F24)*AG$7</f>
        <v>0</v>
      </c>
      <c r="AH24" s="56">
        <f t="shared" si="5"/>
        <v>4.1650714285714283</v>
      </c>
      <c r="AI24" s="56">
        <f t="shared" si="5"/>
        <v>0.87466500000000014</v>
      </c>
      <c r="AJ24" s="56">
        <f>($Z24)*AJ$9</f>
        <v>0</v>
      </c>
      <c r="AK24" s="56">
        <f t="shared" si="4"/>
        <v>0</v>
      </c>
      <c r="AL24" s="56">
        <f t="shared" si="1"/>
        <v>0</v>
      </c>
      <c r="AM24" s="56">
        <f>(L24)*AM$7</f>
        <v>0</v>
      </c>
      <c r="AN24" s="56">
        <f t="shared" ref="AN24" si="6">($AA24)*AN$9</f>
        <v>0.69750000000000012</v>
      </c>
      <c r="AO24" s="56">
        <f>($AA24)*AO$9</f>
        <v>16.740000000000002</v>
      </c>
      <c r="AQ24" s="1"/>
    </row>
    <row r="25" spans="1:43" ht="15.75" customHeight="1" outlineLevel="1" x14ac:dyDescent="0.25">
      <c r="A25" s="58"/>
      <c r="B25" s="59"/>
      <c r="C25" s="45"/>
      <c r="D25" s="45"/>
      <c r="E25" s="45"/>
      <c r="F25" s="60"/>
      <c r="G25" s="46"/>
      <c r="H25" s="46"/>
      <c r="I25" s="28"/>
      <c r="J25" s="28"/>
      <c r="K25" s="28"/>
      <c r="L25" s="2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39"/>
      <c r="AG25" s="43"/>
      <c r="AH25" s="56"/>
      <c r="AI25" s="56"/>
      <c r="AJ25" s="62"/>
      <c r="AK25" s="61"/>
      <c r="AL25" s="56">
        <f t="shared" si="1"/>
        <v>0</v>
      </c>
      <c r="AM25" s="43"/>
      <c r="AN25" s="49"/>
      <c r="AO25" s="49"/>
    </row>
    <row r="26" spans="1:43" ht="15.75" customHeight="1" outlineLevel="1" x14ac:dyDescent="0.25">
      <c r="A26" s="33"/>
      <c r="B26" s="44" t="s">
        <v>48</v>
      </c>
      <c r="C26" s="45"/>
      <c r="D26" s="45"/>
      <c r="E26" s="45"/>
      <c r="F26" s="46"/>
      <c r="G26" s="46"/>
      <c r="H26" s="46"/>
      <c r="I26" s="38"/>
      <c r="J26" s="46"/>
      <c r="K26" s="46"/>
      <c r="L26" s="4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/>
      <c r="AF26" s="39"/>
      <c r="AG26" s="47"/>
      <c r="AH26" s="47"/>
      <c r="AI26" s="47"/>
      <c r="AJ26" s="48"/>
      <c r="AK26" s="49"/>
      <c r="AL26" s="56">
        <f t="shared" si="1"/>
        <v>0</v>
      </c>
      <c r="AM26" s="47"/>
      <c r="AN26" s="49"/>
      <c r="AO26" s="49"/>
    </row>
    <row r="27" spans="1:43" s="57" customFormat="1" ht="15.75" customHeight="1" outlineLevel="1" x14ac:dyDescent="0.25">
      <c r="A27" s="50">
        <v>1</v>
      </c>
      <c r="B27" s="51" t="s">
        <v>42</v>
      </c>
      <c r="C27" s="50">
        <v>1</v>
      </c>
      <c r="D27" s="50">
        <v>1</v>
      </c>
      <c r="E27" s="50">
        <v>1</v>
      </c>
      <c r="F27" s="52">
        <v>12.6</v>
      </c>
      <c r="G27" s="52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>
        <f>$F27*$C27*$D27*$E27</f>
        <v>12.6</v>
      </c>
      <c r="AA27" s="54">
        <f>$G27*$C27*$D27*$E27*H27</f>
        <v>0</v>
      </c>
      <c r="AB27" s="54"/>
      <c r="AC27" s="54"/>
      <c r="AD27" s="54"/>
      <c r="AE27" s="55"/>
      <c r="AF27" s="55"/>
      <c r="AG27" s="56">
        <f>(F27)*AG$7</f>
        <v>0</v>
      </c>
      <c r="AH27" s="56">
        <f>($Z27)*AH$9</f>
        <v>3.7619999999999996</v>
      </c>
      <c r="AI27" s="56">
        <f>($Z27)*AI$9</f>
        <v>0.79002000000000006</v>
      </c>
      <c r="AJ27" s="56">
        <f>((I27+L27)*$AJ$7)+(J27*$AJ$8)</f>
        <v>0</v>
      </c>
      <c r="AK27" s="56">
        <f t="shared" ref="AK27:AK31" si="7">($Z27)*AK$9</f>
        <v>0</v>
      </c>
      <c r="AL27" s="56">
        <f t="shared" si="1"/>
        <v>0</v>
      </c>
      <c r="AM27" s="56">
        <f>(L27)*AM$7</f>
        <v>0</v>
      </c>
      <c r="AN27" s="56">
        <f>($Z27)*AN$9</f>
        <v>0.63</v>
      </c>
      <c r="AO27" s="56">
        <f>($Z27)*AO$9</f>
        <v>15.12</v>
      </c>
      <c r="AQ27" s="1"/>
    </row>
    <row r="28" spans="1:43" s="57" customFormat="1" ht="15.75" customHeight="1" outlineLevel="1" x14ac:dyDescent="0.25">
      <c r="A28" s="50">
        <v>2</v>
      </c>
      <c r="B28" s="51" t="s">
        <v>43</v>
      </c>
      <c r="C28" s="50">
        <v>1</v>
      </c>
      <c r="D28" s="50">
        <v>1</v>
      </c>
      <c r="E28" s="50">
        <v>1</v>
      </c>
      <c r="F28" s="52">
        <f>F27-5.52+3.8</f>
        <v>10.879999999999999</v>
      </c>
      <c r="G28" s="52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>
        <f>$F28*$C28*$D28*$E28</f>
        <v>10.879999999999999</v>
      </c>
      <c r="AA28" s="54">
        <f>$G28*$C28*$D28*$E28*H28</f>
        <v>0</v>
      </c>
      <c r="AB28" s="54"/>
      <c r="AC28" s="54"/>
      <c r="AD28" s="54"/>
      <c r="AE28" s="55"/>
      <c r="AF28" s="55"/>
      <c r="AG28" s="56">
        <f>(F28)*AG$7</f>
        <v>0</v>
      </c>
      <c r="AH28" s="56">
        <f>($Z28)*AH$9</f>
        <v>3.2484571428571423</v>
      </c>
      <c r="AI28" s="56">
        <f>($Z28)*AI$9</f>
        <v>0.682176</v>
      </c>
      <c r="AJ28" s="56">
        <f>((I28+L28)*$AJ$7)+(J28*$AJ$8)</f>
        <v>0</v>
      </c>
      <c r="AK28" s="56">
        <f t="shared" si="7"/>
        <v>0</v>
      </c>
      <c r="AL28" s="56">
        <f t="shared" si="1"/>
        <v>0</v>
      </c>
      <c r="AM28" s="56">
        <f>(L28)*AM$7</f>
        <v>0</v>
      </c>
      <c r="AN28" s="56">
        <f>($Z28)*AN$9</f>
        <v>0.54399999999999993</v>
      </c>
      <c r="AO28" s="56">
        <f>($Z28)*AO$9</f>
        <v>13.055999999999999</v>
      </c>
      <c r="AQ28" s="1"/>
    </row>
    <row r="29" spans="1:43" s="57" customFormat="1" ht="15.75" customHeight="1" outlineLevel="1" x14ac:dyDescent="0.25">
      <c r="A29" s="50">
        <v>3</v>
      </c>
      <c r="B29" s="51" t="s">
        <v>44</v>
      </c>
      <c r="C29" s="50">
        <v>1</v>
      </c>
      <c r="D29" s="50">
        <v>1</v>
      </c>
      <c r="E29" s="50">
        <v>1</v>
      </c>
      <c r="F29" s="52"/>
      <c r="G29" s="52">
        <v>14.2</v>
      </c>
      <c r="H29" s="53">
        <v>0.7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>
        <f>$G29*$C29*$D29*$E29*H29</f>
        <v>9.94</v>
      </c>
      <c r="AB29" s="54"/>
      <c r="AC29" s="54"/>
      <c r="AD29" s="54"/>
      <c r="AE29" s="55"/>
      <c r="AF29" s="55"/>
      <c r="AG29" s="56">
        <f>(F29)*AG$7</f>
        <v>0</v>
      </c>
      <c r="AH29" s="56">
        <f>($AA29)*AH$9</f>
        <v>2.9677999999999995</v>
      </c>
      <c r="AI29" s="56">
        <f>($AA29)*AI$9</f>
        <v>0.62323800000000007</v>
      </c>
      <c r="AJ29" s="56">
        <f>((I29+L29)*$AJ$7)+(J29*$AJ$8)</f>
        <v>0</v>
      </c>
      <c r="AK29" s="56">
        <f t="shared" si="7"/>
        <v>0</v>
      </c>
      <c r="AL29" s="56">
        <f t="shared" si="1"/>
        <v>0</v>
      </c>
      <c r="AM29" s="56">
        <f>(L29)*AM$7</f>
        <v>0</v>
      </c>
      <c r="AN29" s="56">
        <f>($AA29)*AN$9</f>
        <v>0.497</v>
      </c>
      <c r="AO29" s="56">
        <f>($AA29)*AO$9</f>
        <v>11.927999999999999</v>
      </c>
      <c r="AQ29" s="1"/>
    </row>
    <row r="30" spans="1:43" s="57" customFormat="1" ht="15.75" customHeight="1" outlineLevel="1" x14ac:dyDescent="0.25">
      <c r="A30" s="50">
        <v>4</v>
      </c>
      <c r="B30" s="51" t="s">
        <v>45</v>
      </c>
      <c r="C30" s="50">
        <v>1</v>
      </c>
      <c r="D30" s="50">
        <v>1</v>
      </c>
      <c r="E30" s="50">
        <v>1</v>
      </c>
      <c r="F30" s="52"/>
      <c r="G30" s="52">
        <v>7.8</v>
      </c>
      <c r="H30" s="53">
        <v>1.5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>
        <f>$F30*$C30*$D30*$E30</f>
        <v>0</v>
      </c>
      <c r="AA30" s="54">
        <f>$G30*$C30*$D30*$E30*H30</f>
        <v>11.7</v>
      </c>
      <c r="AB30" s="54"/>
      <c r="AC30" s="54"/>
      <c r="AD30" s="54"/>
      <c r="AE30" s="55"/>
      <c r="AF30" s="55"/>
      <c r="AG30" s="56">
        <f>(F30)*AG$7</f>
        <v>0</v>
      </c>
      <c r="AH30" s="56">
        <f t="shared" ref="AH30:AI31" si="8">($AA30)*AH$9</f>
        <v>3.4932857142857139</v>
      </c>
      <c r="AI30" s="56">
        <f t="shared" si="8"/>
        <v>0.73359000000000008</v>
      </c>
      <c r="AJ30" s="56">
        <f>($Z30)*AJ$9</f>
        <v>0</v>
      </c>
      <c r="AK30" s="56">
        <f t="shared" si="7"/>
        <v>0</v>
      </c>
      <c r="AL30" s="56">
        <f t="shared" si="1"/>
        <v>0</v>
      </c>
      <c r="AM30" s="56">
        <f>(L30)*AM$7</f>
        <v>0</v>
      </c>
      <c r="AN30" s="56">
        <f>($AA30)*AN$9</f>
        <v>0.58499999999999996</v>
      </c>
      <c r="AO30" s="56">
        <f>($AA30)*AO$9</f>
        <v>14.04</v>
      </c>
      <c r="AQ30" s="1"/>
    </row>
    <row r="31" spans="1:43" s="57" customFormat="1" ht="15.75" customHeight="1" outlineLevel="1" x14ac:dyDescent="0.25">
      <c r="A31" s="50">
        <v>5</v>
      </c>
      <c r="B31" s="51" t="s">
        <v>46</v>
      </c>
      <c r="C31" s="50">
        <v>1</v>
      </c>
      <c r="D31" s="50">
        <v>1</v>
      </c>
      <c r="E31" s="50">
        <v>1</v>
      </c>
      <c r="F31" s="52"/>
      <c r="G31" s="52">
        <v>9.4</v>
      </c>
      <c r="H31" s="53">
        <v>1.125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>
        <f>$F31*$C31*$D31*$E31</f>
        <v>0</v>
      </c>
      <c r="AA31" s="54">
        <f>$G31*$C31*$D31*$E31*H31</f>
        <v>10.575000000000001</v>
      </c>
      <c r="AB31" s="54"/>
      <c r="AC31" s="54"/>
      <c r="AD31" s="54"/>
      <c r="AE31" s="55"/>
      <c r="AF31" s="55"/>
      <c r="AG31" s="56">
        <f>(F31)*AG$7</f>
        <v>0</v>
      </c>
      <c r="AH31" s="56">
        <f t="shared" si="8"/>
        <v>3.1573928571428573</v>
      </c>
      <c r="AI31" s="56">
        <f t="shared" si="8"/>
        <v>0.66305250000000016</v>
      </c>
      <c r="AJ31" s="56">
        <f>($Z31)*AJ$9</f>
        <v>0</v>
      </c>
      <c r="AK31" s="56">
        <f t="shared" si="7"/>
        <v>0</v>
      </c>
      <c r="AL31" s="56">
        <f t="shared" si="1"/>
        <v>0</v>
      </c>
      <c r="AM31" s="56">
        <f>(L31)*AM$7</f>
        <v>0</v>
      </c>
      <c r="AN31" s="56">
        <f t="shared" ref="AN31" si="9">($AA31)*AN$9</f>
        <v>0.52875000000000005</v>
      </c>
      <c r="AO31" s="56">
        <f>($AA31)*AO$9</f>
        <v>12.690000000000001</v>
      </c>
      <c r="AQ31" s="1"/>
    </row>
    <row r="32" spans="1:43" ht="15.75" customHeight="1" outlineLevel="1" x14ac:dyDescent="0.25">
      <c r="A32" s="58"/>
      <c r="B32" s="59"/>
      <c r="C32" s="45"/>
      <c r="D32" s="45"/>
      <c r="E32" s="45"/>
      <c r="F32" s="60"/>
      <c r="G32" s="46"/>
      <c r="H32" s="46"/>
      <c r="I32" s="28"/>
      <c r="J32" s="28"/>
      <c r="K32" s="28"/>
      <c r="L32" s="2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9"/>
      <c r="AG32" s="43"/>
      <c r="AH32" s="56"/>
      <c r="AI32" s="56"/>
      <c r="AJ32" s="62"/>
      <c r="AK32" s="61"/>
      <c r="AL32" s="56">
        <f t="shared" si="1"/>
        <v>0</v>
      </c>
      <c r="AM32" s="43"/>
      <c r="AN32" s="49"/>
      <c r="AO32" s="49"/>
    </row>
    <row r="33" spans="1:43" ht="15.75" customHeight="1" outlineLevel="1" x14ac:dyDescent="0.25">
      <c r="A33" s="33"/>
      <c r="B33" s="44" t="s">
        <v>17</v>
      </c>
      <c r="C33" s="45"/>
      <c r="D33" s="45"/>
      <c r="E33" s="45"/>
      <c r="F33" s="46"/>
      <c r="G33" s="46"/>
      <c r="H33" s="46"/>
      <c r="I33" s="38"/>
      <c r="J33" s="46"/>
      <c r="K33" s="46"/>
      <c r="L33" s="46"/>
      <c r="M33" s="38"/>
      <c r="N33" s="38"/>
      <c r="O33" s="38"/>
      <c r="P33" s="38"/>
      <c r="Q33" s="38"/>
      <c r="R33" s="38"/>
      <c r="S33" s="38"/>
      <c r="T33" s="38"/>
      <c r="U33" s="38"/>
      <c r="V33" s="1"/>
      <c r="W33" s="63"/>
      <c r="X33" s="63"/>
      <c r="Y33" s="38"/>
      <c r="Z33" s="38"/>
      <c r="AA33" s="38"/>
      <c r="AB33" s="38"/>
      <c r="AC33" s="38"/>
      <c r="AD33" s="38"/>
      <c r="AE33" s="39"/>
      <c r="AF33" s="39"/>
      <c r="AG33" s="47"/>
      <c r="AH33" s="47"/>
      <c r="AI33" s="47"/>
      <c r="AJ33" s="48"/>
      <c r="AK33" s="49"/>
      <c r="AL33" s="56">
        <f t="shared" si="1"/>
        <v>0</v>
      </c>
      <c r="AM33" s="47"/>
      <c r="AN33" s="49"/>
      <c r="AO33" s="49"/>
    </row>
    <row r="34" spans="1:43" s="57" customFormat="1" ht="15.75" customHeight="1" outlineLevel="1" x14ac:dyDescent="0.25">
      <c r="A34" s="50">
        <v>1</v>
      </c>
      <c r="B34" s="51" t="s">
        <v>49</v>
      </c>
      <c r="C34" s="50">
        <v>1</v>
      </c>
      <c r="D34" s="50">
        <v>1</v>
      </c>
      <c r="E34" s="50">
        <v>1</v>
      </c>
      <c r="F34" s="46"/>
      <c r="G34" s="52">
        <v>164.55</v>
      </c>
      <c r="H34" s="53">
        <f>2.5+3.25-0.45</f>
        <v>5.3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9"/>
      <c r="W34" s="64"/>
      <c r="X34" s="54">
        <f>$G34*$C34*$D34*$E34</f>
        <v>164.55</v>
      </c>
      <c r="Y34" s="54" t="s">
        <v>50</v>
      </c>
      <c r="Z34" s="54"/>
      <c r="AA34" s="54"/>
      <c r="AB34" s="54"/>
      <c r="AC34" s="54"/>
      <c r="AD34" s="54"/>
      <c r="AE34" s="55"/>
      <c r="AF34" s="55"/>
      <c r="AG34" s="56">
        <f>(G34)*AG$7</f>
        <v>0</v>
      </c>
      <c r="AH34" s="56">
        <f>($Z34)*AH$9</f>
        <v>0</v>
      </c>
      <c r="AI34" s="56">
        <f>($Z34)*AI$9</f>
        <v>0</v>
      </c>
      <c r="AJ34" s="56">
        <f>((I34+L34)*$AJ$7)+(J34*$AJ$8)</f>
        <v>0</v>
      </c>
      <c r="AK34" s="56">
        <f>($Z34)*AK$9</f>
        <v>0</v>
      </c>
      <c r="AL34" s="56">
        <f t="shared" si="1"/>
        <v>0</v>
      </c>
      <c r="AM34" s="56">
        <f>(L34)*AM$7</f>
        <v>0</v>
      </c>
      <c r="AN34" s="56">
        <f>($Z34)*AN$9</f>
        <v>0</v>
      </c>
      <c r="AO34" s="56">
        <f>($Z34)*AO$9</f>
        <v>0</v>
      </c>
      <c r="AQ34" s="1"/>
    </row>
    <row r="35" spans="1:43" s="57" customFormat="1" ht="15.75" customHeight="1" outlineLevel="1" x14ac:dyDescent="0.25">
      <c r="A35" s="50">
        <v>1</v>
      </c>
      <c r="B35" s="51" t="s">
        <v>51</v>
      </c>
      <c r="C35" s="50">
        <v>1</v>
      </c>
      <c r="D35" s="50">
        <v>1</v>
      </c>
      <c r="E35" s="50">
        <v>1</v>
      </c>
      <c r="F35" s="46"/>
      <c r="G35" s="52">
        <f>25.1+53.5+3.075</f>
        <v>81.674999999999997</v>
      </c>
      <c r="H35" s="53">
        <f>H34-3.25-0.15</f>
        <v>1.9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39"/>
      <c r="W35" s="64"/>
      <c r="X35" s="54">
        <f>$G35*$C35*$D35*$E35</f>
        <v>81.674999999999997</v>
      </c>
      <c r="Y35" s="54" t="s">
        <v>50</v>
      </c>
      <c r="Z35" s="54"/>
      <c r="AA35" s="54"/>
      <c r="AB35" s="54"/>
      <c r="AC35" s="54"/>
      <c r="AD35" s="54"/>
      <c r="AE35" s="55"/>
      <c r="AF35" s="55"/>
      <c r="AG35" s="56">
        <f>(G35)*AG$7</f>
        <v>0</v>
      </c>
      <c r="AH35" s="56">
        <f>($Z35)*AH$9</f>
        <v>0</v>
      </c>
      <c r="AI35" s="56">
        <f>($Z35)*AI$9</f>
        <v>0</v>
      </c>
      <c r="AJ35" s="56">
        <f>((I35+L35)*$AJ$7)+(J35*$AJ$8)</f>
        <v>0</v>
      </c>
      <c r="AK35" s="56">
        <f>($Z35)*AK$9</f>
        <v>0</v>
      </c>
      <c r="AL35" s="56">
        <f t="shared" si="1"/>
        <v>0</v>
      </c>
      <c r="AM35" s="56">
        <f>(L35)*AM$7</f>
        <v>0</v>
      </c>
      <c r="AN35" s="56">
        <f>($Z35)*AN$9</f>
        <v>0</v>
      </c>
      <c r="AO35" s="56">
        <f>($Z35)*AO$9</f>
        <v>0</v>
      </c>
      <c r="AQ35" s="1"/>
    </row>
    <row r="36" spans="1:43" s="57" customFormat="1" ht="15.75" customHeight="1" outlineLevel="1" x14ac:dyDescent="0.25">
      <c r="A36" s="50">
        <v>2</v>
      </c>
      <c r="B36" s="51" t="s">
        <v>52</v>
      </c>
      <c r="C36" s="50">
        <v>1</v>
      </c>
      <c r="D36" s="50">
        <v>1</v>
      </c>
      <c r="E36" s="50">
        <v>1</v>
      </c>
      <c r="F36" s="52">
        <v>121.16</v>
      </c>
      <c r="G36" s="52"/>
      <c r="H36" s="5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5"/>
      <c r="W36" s="54"/>
      <c r="X36" s="54">
        <f>$F36*$C36*$D36*$E36</f>
        <v>121.16</v>
      </c>
      <c r="Y36" s="54">
        <f>$G36*$C36*$D36*$E36*H36</f>
        <v>0</v>
      </c>
      <c r="Z36" s="64"/>
      <c r="AA36" s="64"/>
      <c r="AB36" s="54"/>
      <c r="AC36" s="54"/>
      <c r="AD36" s="54"/>
      <c r="AE36" s="55"/>
      <c r="AF36" s="55"/>
      <c r="AG36" s="56">
        <f>(F36)*AG$7</f>
        <v>0</v>
      </c>
      <c r="AH36" s="56">
        <f>($X36)*AH$9</f>
        <v>36.17491428571428</v>
      </c>
      <c r="AI36" s="56">
        <f>($X36)*AI$9</f>
        <v>7.5967320000000003</v>
      </c>
      <c r="AJ36" s="56">
        <f>((I36+L36)*$AJ$7)+(J36*$AJ$8)</f>
        <v>0</v>
      </c>
      <c r="AK36" s="56">
        <f t="shared" ref="AK36:AK38" si="10">($X36)*AK$9</f>
        <v>0</v>
      </c>
      <c r="AL36" s="56">
        <f t="shared" si="1"/>
        <v>0</v>
      </c>
      <c r="AM36" s="56">
        <f>(L36)*AM$7</f>
        <v>0</v>
      </c>
      <c r="AN36" s="56">
        <f>($X36)*AN$9</f>
        <v>6.0579999999999998</v>
      </c>
      <c r="AO36" s="56">
        <f>($X36)*AO$9</f>
        <v>145.392</v>
      </c>
      <c r="AQ36" s="1"/>
    </row>
    <row r="37" spans="1:43" s="57" customFormat="1" ht="15.75" customHeight="1" outlineLevel="1" x14ac:dyDescent="0.25">
      <c r="A37" s="50">
        <v>3</v>
      </c>
      <c r="B37" s="51" t="s">
        <v>53</v>
      </c>
      <c r="C37" s="50">
        <v>1</v>
      </c>
      <c r="D37" s="50">
        <v>1</v>
      </c>
      <c r="E37" s="50">
        <v>1</v>
      </c>
      <c r="F37" s="52">
        <f>F36-24.59</f>
        <v>96.57</v>
      </c>
      <c r="G37" s="52"/>
      <c r="H37" s="5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54"/>
      <c r="X37" s="54">
        <f>$F37*$C37*$D37*$E37</f>
        <v>96.57</v>
      </c>
      <c r="Y37" s="54">
        <f>$G37*$C37*$D37*$E37*H37</f>
        <v>0</v>
      </c>
      <c r="Z37" s="64"/>
      <c r="AA37" s="64"/>
      <c r="AB37" s="54"/>
      <c r="AC37" s="54"/>
      <c r="AD37" s="54"/>
      <c r="AE37" s="55"/>
      <c r="AF37" s="55"/>
      <c r="AG37" s="56">
        <f>(F37)*AG$7</f>
        <v>0</v>
      </c>
      <c r="AH37" s="56">
        <f>($X37)*AH$9</f>
        <v>28.833042857142853</v>
      </c>
      <c r="AI37" s="56">
        <f>($X37)*AI$9</f>
        <v>6.0549390000000001</v>
      </c>
      <c r="AJ37" s="56">
        <f>((I37+L37)*$AJ$7)+(J37*$AJ$8)</f>
        <v>0</v>
      </c>
      <c r="AK37" s="56">
        <f t="shared" si="10"/>
        <v>0</v>
      </c>
      <c r="AL37" s="56">
        <f t="shared" si="1"/>
        <v>0</v>
      </c>
      <c r="AM37" s="56">
        <f>(L37)*AM$7</f>
        <v>0</v>
      </c>
      <c r="AN37" s="56">
        <f>($X37)*AN$9</f>
        <v>4.8285</v>
      </c>
      <c r="AO37" s="56">
        <f>($X37)*AO$9</f>
        <v>115.88399999999999</v>
      </c>
      <c r="AQ37" s="1"/>
    </row>
    <row r="38" spans="1:43" s="57" customFormat="1" ht="15.75" customHeight="1" outlineLevel="1" x14ac:dyDescent="0.25">
      <c r="A38" s="50">
        <v>4</v>
      </c>
      <c r="B38" s="51" t="s">
        <v>54</v>
      </c>
      <c r="C38" s="50">
        <v>1</v>
      </c>
      <c r="D38" s="50">
        <v>1</v>
      </c>
      <c r="E38" s="50">
        <v>1</v>
      </c>
      <c r="F38" s="52"/>
      <c r="G38" s="52">
        <v>164.55</v>
      </c>
      <c r="H38" s="53">
        <v>0.45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5"/>
      <c r="W38" s="54"/>
      <c r="X38" s="54"/>
      <c r="Y38" s="54">
        <f>$G38*$C38*$D38*$E38*H38</f>
        <v>74.047500000000014</v>
      </c>
      <c r="Z38" s="64"/>
      <c r="AA38" s="64"/>
      <c r="AB38" s="54"/>
      <c r="AC38" s="54"/>
      <c r="AD38" s="54"/>
      <c r="AE38" s="55"/>
      <c r="AF38" s="55"/>
      <c r="AG38" s="56">
        <f>(F38)*AG$7</f>
        <v>0</v>
      </c>
      <c r="AH38" s="56">
        <f>($Y38)*AH$9</f>
        <v>22.108467857142859</v>
      </c>
      <c r="AI38" s="56">
        <f>($Y38)*AI$9</f>
        <v>4.642778250000001</v>
      </c>
      <c r="AJ38" s="56">
        <f>((I38+L38)*$AJ$7)+(J38*$AJ$8)</f>
        <v>0</v>
      </c>
      <c r="AK38" s="56">
        <f t="shared" si="10"/>
        <v>0</v>
      </c>
      <c r="AL38" s="56">
        <f t="shared" si="1"/>
        <v>0</v>
      </c>
      <c r="AM38" s="56">
        <f>(L38)*AM$7</f>
        <v>0</v>
      </c>
      <c r="AN38" s="56">
        <f>($Y38)*AN$9</f>
        <v>3.7023750000000009</v>
      </c>
      <c r="AO38" s="56">
        <f>($Y38)*AO$9</f>
        <v>88.857000000000014</v>
      </c>
      <c r="AQ38" s="1"/>
    </row>
    <row r="39" spans="1:43" ht="15.75" customHeight="1" outlineLevel="1" x14ac:dyDescent="0.25">
      <c r="A39" s="33"/>
      <c r="B39" s="34"/>
      <c r="C39" s="35"/>
      <c r="D39" s="35"/>
      <c r="E39" s="35"/>
      <c r="F39" s="36"/>
      <c r="G39" s="37"/>
      <c r="H39" s="37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39"/>
      <c r="W39" s="38"/>
      <c r="X39" s="38"/>
      <c r="Y39" s="38"/>
      <c r="Z39" s="63"/>
      <c r="AA39" s="63"/>
      <c r="AB39" s="38"/>
      <c r="AC39" s="38"/>
      <c r="AD39" s="38"/>
      <c r="AE39" s="39"/>
      <c r="AF39" s="39"/>
      <c r="AG39" s="40"/>
      <c r="AH39" s="41"/>
      <c r="AI39" s="41"/>
      <c r="AJ39" s="41"/>
      <c r="AK39" s="42"/>
      <c r="AL39" s="42"/>
      <c r="AM39" s="40"/>
      <c r="AN39" s="40"/>
      <c r="AO39" s="43"/>
    </row>
    <row r="40" spans="1:43" ht="15.75" customHeight="1" x14ac:dyDescent="0.25">
      <c r="A40" s="65"/>
      <c r="B40" s="257" t="str">
        <f>B10</f>
        <v>LOWER GROUND FLOOR</v>
      </c>
      <c r="C40" s="258"/>
      <c r="D40" s="258"/>
      <c r="E40" s="258"/>
      <c r="F40" s="258"/>
      <c r="G40" s="259"/>
      <c r="H40" s="66"/>
      <c r="I40" s="67">
        <f t="shared" ref="I40:AO40" si="11">SUM(I11:I39)</f>
        <v>0</v>
      </c>
      <c r="J40" s="67">
        <f t="shared" si="11"/>
        <v>0</v>
      </c>
      <c r="K40" s="67">
        <f t="shared" ref="K40" si="12">SUM(K11:K39)</f>
        <v>0</v>
      </c>
      <c r="L40" s="67">
        <f t="shared" si="11"/>
        <v>0</v>
      </c>
      <c r="M40" s="67">
        <f t="shared" ref="M40:O40" si="13">SUM(M11:M39)</f>
        <v>0</v>
      </c>
      <c r="N40" s="67">
        <f t="shared" si="13"/>
        <v>0</v>
      </c>
      <c r="O40" s="67">
        <f t="shared" si="13"/>
        <v>0</v>
      </c>
      <c r="P40" s="67">
        <f t="shared" si="11"/>
        <v>0</v>
      </c>
      <c r="Q40" s="67">
        <f t="shared" si="11"/>
        <v>0</v>
      </c>
      <c r="R40" s="67">
        <f t="shared" si="11"/>
        <v>0</v>
      </c>
      <c r="S40" s="67">
        <f t="shared" si="11"/>
        <v>0</v>
      </c>
      <c r="T40" s="67">
        <f t="shared" si="11"/>
        <v>0</v>
      </c>
      <c r="U40" s="67">
        <f t="shared" si="11"/>
        <v>0</v>
      </c>
      <c r="V40" s="67">
        <f t="shared" si="11"/>
        <v>0</v>
      </c>
      <c r="W40" s="67">
        <f t="shared" si="11"/>
        <v>0</v>
      </c>
      <c r="X40" s="67">
        <f t="shared" si="11"/>
        <v>463.95499999999998</v>
      </c>
      <c r="Y40" s="67">
        <f t="shared" si="11"/>
        <v>74.047500000000014</v>
      </c>
      <c r="Z40" s="67">
        <f t="shared" si="11"/>
        <v>251.85299999999998</v>
      </c>
      <c r="AA40" s="67">
        <f t="shared" si="11"/>
        <v>163.21199999999996</v>
      </c>
      <c r="AB40" s="67">
        <f t="shared" si="11"/>
        <v>0</v>
      </c>
      <c r="AC40" s="67">
        <f t="shared" si="11"/>
        <v>0</v>
      </c>
      <c r="AD40" s="67">
        <f t="shared" si="11"/>
        <v>0</v>
      </c>
      <c r="AE40" s="67">
        <f t="shared" si="11"/>
        <v>0</v>
      </c>
      <c r="AF40" s="67">
        <f t="shared" si="11"/>
        <v>0</v>
      </c>
      <c r="AG40" s="67">
        <f t="shared" si="11"/>
        <v>0</v>
      </c>
      <c r="AH40" s="67">
        <f t="shared" si="11"/>
        <v>211.04297499999998</v>
      </c>
      <c r="AI40" s="67">
        <f t="shared" si="11"/>
        <v>44.319024749999997</v>
      </c>
      <c r="AJ40" s="67">
        <f t="shared" si="11"/>
        <v>0</v>
      </c>
      <c r="AK40" s="67">
        <f t="shared" si="11"/>
        <v>0</v>
      </c>
      <c r="AL40" s="67">
        <f t="shared" ref="AL40" si="14">SUM(AL11:AL39)</f>
        <v>0</v>
      </c>
      <c r="AM40" s="67">
        <f t="shared" si="11"/>
        <v>0</v>
      </c>
      <c r="AN40" s="67">
        <f t="shared" si="11"/>
        <v>35.342125000000003</v>
      </c>
      <c r="AO40" s="67">
        <f t="shared" si="11"/>
        <v>848.21100000000001</v>
      </c>
      <c r="AP40" s="67">
        <f>SUM(AP11:AP11)</f>
        <v>0</v>
      </c>
    </row>
    <row r="41" spans="1:43" s="159" customFormat="1" ht="15.75" customHeight="1" x14ac:dyDescent="0.25">
      <c r="A41" s="69"/>
      <c r="B41" s="246" t="s">
        <v>55</v>
      </c>
      <c r="C41" s="247"/>
      <c r="D41" s="247"/>
      <c r="E41" s="247"/>
      <c r="F41" s="72"/>
      <c r="G41" s="73"/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6"/>
      <c r="AG41" s="77">
        <v>0</v>
      </c>
      <c r="AH41" s="77">
        <v>370</v>
      </c>
      <c r="AI41" s="77">
        <f>8500/2.83</f>
        <v>3003.5335689045937</v>
      </c>
      <c r="AJ41" s="78">
        <v>200</v>
      </c>
      <c r="AK41" s="78">
        <v>11</v>
      </c>
      <c r="AL41" s="78">
        <v>2000</v>
      </c>
      <c r="AM41" s="77">
        <f>70*10.764</f>
        <v>753.4799999999999</v>
      </c>
      <c r="AN41" s="78">
        <f>2800/2.83</f>
        <v>989.39929328621906</v>
      </c>
      <c r="AO41" s="78">
        <f>35*10.764*1.18</f>
        <v>444.55319999999995</v>
      </c>
      <c r="AP41" s="79"/>
      <c r="AQ41" s="1"/>
    </row>
    <row r="42" spans="1:43" s="159" customFormat="1" ht="15.75" customHeight="1" x14ac:dyDescent="0.25">
      <c r="A42" s="69"/>
      <c r="B42" s="246" t="s">
        <v>56</v>
      </c>
      <c r="C42" s="247"/>
      <c r="D42" s="247"/>
      <c r="E42" s="247"/>
      <c r="F42" s="72"/>
      <c r="G42" s="73"/>
      <c r="H42" s="74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  <c r="AF42" s="76"/>
      <c r="AG42" s="77">
        <f>AG40*AG41</f>
        <v>0</v>
      </c>
      <c r="AH42" s="77">
        <f>AH40*AH41</f>
        <v>78085.900750000001</v>
      </c>
      <c r="AI42" s="77">
        <f t="shared" ref="AI42:AO42" si="15">AI40*AI41</f>
        <v>133113.67857773852</v>
      </c>
      <c r="AJ42" s="77">
        <f t="shared" si="15"/>
        <v>0</v>
      </c>
      <c r="AK42" s="77">
        <f t="shared" si="15"/>
        <v>0</v>
      </c>
      <c r="AL42" s="77">
        <f t="shared" si="15"/>
        <v>0</v>
      </c>
      <c r="AM42" s="77">
        <f>AM40*AM41</f>
        <v>0</v>
      </c>
      <c r="AN42" s="77">
        <f t="shared" si="15"/>
        <v>34967.473498233216</v>
      </c>
      <c r="AO42" s="77">
        <f t="shared" si="15"/>
        <v>377074.91432519996</v>
      </c>
      <c r="AP42" s="80">
        <f>SUM(AG42:AO42)</f>
        <v>623241.96715117176</v>
      </c>
      <c r="AQ42" s="1"/>
    </row>
    <row r="43" spans="1:43" ht="15.75" customHeight="1" x14ac:dyDescent="0.25">
      <c r="A43" s="23" t="s">
        <v>57</v>
      </c>
      <c r="B43" s="254" t="s">
        <v>58</v>
      </c>
      <c r="C43" s="255"/>
      <c r="D43" s="255"/>
      <c r="E43" s="255"/>
      <c r="F43" s="255"/>
      <c r="G43" s="256"/>
      <c r="H43" s="27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18"/>
      <c r="AF43" s="18"/>
      <c r="AG43" s="18"/>
      <c r="AH43" s="31"/>
      <c r="AI43" s="32"/>
      <c r="AJ43" s="28"/>
      <c r="AK43" s="28"/>
      <c r="AL43" s="28"/>
      <c r="AM43" s="18"/>
      <c r="AN43" s="28"/>
      <c r="AO43" s="28"/>
    </row>
    <row r="44" spans="1:43" ht="15.75" customHeight="1" outlineLevel="1" x14ac:dyDescent="0.25">
      <c r="A44" s="58">
        <v>1</v>
      </c>
      <c r="B44" s="59" t="s">
        <v>59</v>
      </c>
      <c r="C44" s="45">
        <v>1</v>
      </c>
      <c r="D44" s="45">
        <v>1</v>
      </c>
      <c r="E44" s="45">
        <v>1</v>
      </c>
      <c r="F44" s="60">
        <v>2.19</v>
      </c>
      <c r="G44" s="46">
        <v>6.05</v>
      </c>
      <c r="H44" s="46">
        <v>0.35</v>
      </c>
      <c r="I44" s="81">
        <f>(($G44*$H44)+$F44)*$C44*$D44*$E44</f>
        <v>4.3074999999999992</v>
      </c>
      <c r="J44" s="28">
        <f>(($F44))*$C44*$D44*$E44</f>
        <v>2.19</v>
      </c>
      <c r="K44" s="28">
        <f>(($F44))*$C44*$D44*$E44</f>
        <v>2.19</v>
      </c>
      <c r="L44" s="2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9"/>
      <c r="AG44" s="43">
        <f>($F44+$G44)*AG$7</f>
        <v>0</v>
      </c>
      <c r="AH44" s="56">
        <f>((I44+L44)*$AH$7)+(J44*$AH$8)</f>
        <v>1.1355596726190473</v>
      </c>
      <c r="AI44" s="56">
        <f>((I44+L44)*$AI$7)+(J44*$AI$8)</f>
        <v>0.22778625</v>
      </c>
      <c r="AJ44" s="56">
        <f>((I44+L44)*$AJ$7)+(J44*$AJ$8)</f>
        <v>0.34728281249999993</v>
      </c>
      <c r="AK44" s="61">
        <f>J44*$AK$8</f>
        <v>110.13509999999999</v>
      </c>
      <c r="AL44" s="56">
        <f t="shared" ref="AL44" si="16">($L44)*AL$8</f>
        <v>0</v>
      </c>
      <c r="AM44" s="43">
        <f>($F44+$G44)*AM$7</f>
        <v>0</v>
      </c>
      <c r="AN44" s="49"/>
      <c r="AO44" s="49"/>
    </row>
    <row r="45" spans="1:43" ht="15.75" customHeight="1" outlineLevel="1" x14ac:dyDescent="0.25">
      <c r="A45" s="33"/>
      <c r="B45" s="34"/>
      <c r="C45" s="35"/>
      <c r="D45" s="35"/>
      <c r="E45" s="35"/>
      <c r="F45" s="36"/>
      <c r="G45" s="37"/>
      <c r="H45" s="37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9"/>
      <c r="AG45" s="40"/>
      <c r="AH45" s="41"/>
      <c r="AI45" s="41"/>
      <c r="AJ45" s="41"/>
      <c r="AK45" s="42"/>
      <c r="AL45" s="42"/>
      <c r="AM45" s="40"/>
      <c r="AN45" s="40"/>
      <c r="AO45" s="43"/>
    </row>
    <row r="46" spans="1:43" ht="15.75" customHeight="1" x14ac:dyDescent="0.25">
      <c r="A46" s="65"/>
      <c r="B46" s="257" t="str">
        <f>B43</f>
        <v>UPPER GROUND FLOOR</v>
      </c>
      <c r="C46" s="258"/>
      <c r="D46" s="258"/>
      <c r="E46" s="258"/>
      <c r="F46" s="258"/>
      <c r="G46" s="259"/>
      <c r="H46" s="66"/>
      <c r="I46" s="67">
        <f t="shared" ref="I46:AO46" si="17">SUM(I43:I45)</f>
        <v>4.3074999999999992</v>
      </c>
      <c r="J46" s="67">
        <f t="shared" si="17"/>
        <v>2.19</v>
      </c>
      <c r="K46" s="67">
        <f t="shared" ref="K46" si="18">SUM(K43:K45)</f>
        <v>2.19</v>
      </c>
      <c r="L46" s="67">
        <f t="shared" si="17"/>
        <v>0</v>
      </c>
      <c r="M46" s="67">
        <f t="shared" ref="M46:O46" si="19">SUM(M43:M45)</f>
        <v>0</v>
      </c>
      <c r="N46" s="67">
        <f t="shared" si="19"/>
        <v>0</v>
      </c>
      <c r="O46" s="67">
        <f t="shared" si="19"/>
        <v>0</v>
      </c>
      <c r="P46" s="67">
        <f t="shared" si="17"/>
        <v>0</v>
      </c>
      <c r="Q46" s="67">
        <f t="shared" si="17"/>
        <v>0</v>
      </c>
      <c r="R46" s="67">
        <f t="shared" si="17"/>
        <v>0</v>
      </c>
      <c r="S46" s="67">
        <f t="shared" si="17"/>
        <v>0</v>
      </c>
      <c r="T46" s="67">
        <f t="shared" si="17"/>
        <v>0</v>
      </c>
      <c r="U46" s="67">
        <f t="shared" si="17"/>
        <v>0</v>
      </c>
      <c r="V46" s="67">
        <f t="shared" si="17"/>
        <v>0</v>
      </c>
      <c r="W46" s="67">
        <f t="shared" si="17"/>
        <v>0</v>
      </c>
      <c r="X46" s="67">
        <f t="shared" si="17"/>
        <v>0</v>
      </c>
      <c r="Y46" s="67">
        <f t="shared" si="17"/>
        <v>0</v>
      </c>
      <c r="Z46" s="67">
        <f t="shared" si="17"/>
        <v>0</v>
      </c>
      <c r="AA46" s="67">
        <f t="shared" si="17"/>
        <v>0</v>
      </c>
      <c r="AB46" s="67">
        <f t="shared" si="17"/>
        <v>0</v>
      </c>
      <c r="AC46" s="67">
        <f t="shared" si="17"/>
        <v>0</v>
      </c>
      <c r="AD46" s="67">
        <f t="shared" si="17"/>
        <v>0</v>
      </c>
      <c r="AE46" s="67">
        <f t="shared" si="17"/>
        <v>0</v>
      </c>
      <c r="AF46" s="67">
        <f t="shared" si="17"/>
        <v>0</v>
      </c>
      <c r="AG46" s="67">
        <f t="shared" si="17"/>
        <v>0</v>
      </c>
      <c r="AH46" s="67">
        <f t="shared" si="17"/>
        <v>1.1355596726190473</v>
      </c>
      <c r="AI46" s="67">
        <f t="shared" si="17"/>
        <v>0.22778625</v>
      </c>
      <c r="AJ46" s="67">
        <f t="shared" si="17"/>
        <v>0.34728281249999993</v>
      </c>
      <c r="AK46" s="67">
        <f t="shared" si="17"/>
        <v>110.13509999999999</v>
      </c>
      <c r="AL46" s="67">
        <f t="shared" ref="AL46" si="20">SUM(AL43:AL45)</f>
        <v>0</v>
      </c>
      <c r="AM46" s="67">
        <f t="shared" si="17"/>
        <v>0</v>
      </c>
      <c r="AN46" s="67">
        <f t="shared" si="17"/>
        <v>0</v>
      </c>
      <c r="AO46" s="67">
        <f t="shared" si="17"/>
        <v>0</v>
      </c>
      <c r="AP46" s="67"/>
    </row>
    <row r="47" spans="1:43" s="159" customFormat="1" ht="15.75" customHeight="1" x14ac:dyDescent="0.25">
      <c r="A47" s="69"/>
      <c r="B47" s="246" t="s">
        <v>55</v>
      </c>
      <c r="C47" s="247"/>
      <c r="D47" s="247"/>
      <c r="E47" s="247"/>
      <c r="F47" s="72"/>
      <c r="G47" s="73"/>
      <c r="H47" s="74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6"/>
      <c r="AF47" s="76"/>
      <c r="AG47" s="77">
        <v>0</v>
      </c>
      <c r="AH47" s="77">
        <v>370</v>
      </c>
      <c r="AI47" s="77">
        <f>8500/2.83</f>
        <v>3003.5335689045937</v>
      </c>
      <c r="AJ47" s="78">
        <v>200</v>
      </c>
      <c r="AK47" s="78">
        <v>11</v>
      </c>
      <c r="AL47" s="78">
        <v>2000</v>
      </c>
      <c r="AM47" s="77">
        <f>70*10.764</f>
        <v>753.4799999999999</v>
      </c>
      <c r="AN47" s="78">
        <f>2800/2.83</f>
        <v>989.39929328621906</v>
      </c>
      <c r="AO47" s="78">
        <f>35*10.764*1.18</f>
        <v>444.55319999999995</v>
      </c>
      <c r="AP47" s="79"/>
      <c r="AQ47" s="1"/>
    </row>
    <row r="48" spans="1:43" s="79" customFormat="1" ht="15.75" customHeight="1" x14ac:dyDescent="0.25">
      <c r="A48" s="69"/>
      <c r="B48" s="246" t="s">
        <v>56</v>
      </c>
      <c r="C48" s="247"/>
      <c r="D48" s="247"/>
      <c r="E48" s="247"/>
      <c r="F48" s="72"/>
      <c r="G48" s="73"/>
      <c r="H48" s="74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6"/>
      <c r="AF48" s="76"/>
      <c r="AG48" s="77">
        <f t="shared" ref="AG48:AO48" si="21">AG46*AG47</f>
        <v>0</v>
      </c>
      <c r="AH48" s="77">
        <f>AH46*AH47</f>
        <v>420.1570788690475</v>
      </c>
      <c r="AI48" s="77">
        <f t="shared" si="21"/>
        <v>684.16364840989399</v>
      </c>
      <c r="AJ48" s="77">
        <f t="shared" si="21"/>
        <v>69.45656249999999</v>
      </c>
      <c r="AK48" s="77">
        <f t="shared" si="21"/>
        <v>1211.4860999999999</v>
      </c>
      <c r="AL48" s="77">
        <f t="shared" si="21"/>
        <v>0</v>
      </c>
      <c r="AM48" s="77">
        <f t="shared" si="21"/>
        <v>0</v>
      </c>
      <c r="AN48" s="77">
        <f t="shared" si="21"/>
        <v>0</v>
      </c>
      <c r="AO48" s="77">
        <f t="shared" si="21"/>
        <v>0</v>
      </c>
      <c r="AP48" s="80">
        <f>SUM(AG48:AO48)</f>
        <v>2385.263389778941</v>
      </c>
      <c r="AQ48" s="1"/>
    </row>
    <row r="49" spans="1:41" ht="15.75" customHeight="1" x14ac:dyDescent="0.25">
      <c r="A49" s="23" t="s">
        <v>60</v>
      </c>
      <c r="B49" s="254" t="s">
        <v>61</v>
      </c>
      <c r="C49" s="255"/>
      <c r="D49" s="255"/>
      <c r="E49" s="255"/>
      <c r="F49" s="255"/>
      <c r="G49" s="256"/>
      <c r="H49" s="27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18"/>
      <c r="AF49" s="18"/>
      <c r="AG49" s="18"/>
      <c r="AH49" s="31"/>
      <c r="AI49" s="32"/>
      <c r="AJ49" s="28"/>
      <c r="AK49" s="28"/>
      <c r="AL49" s="28"/>
      <c r="AM49" s="18"/>
      <c r="AN49" s="28"/>
      <c r="AO49" s="28"/>
    </row>
    <row r="50" spans="1:41" ht="15.75" customHeight="1" outlineLevel="1" x14ac:dyDescent="0.25">
      <c r="A50" s="33"/>
      <c r="B50" s="44" t="s">
        <v>62</v>
      </c>
      <c r="C50" s="45"/>
      <c r="D50" s="45"/>
      <c r="E50" s="45"/>
      <c r="F50" s="46"/>
      <c r="G50" s="46"/>
      <c r="H50" s="46"/>
      <c r="I50" s="38"/>
      <c r="J50" s="46"/>
      <c r="K50" s="46"/>
      <c r="L50" s="46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9"/>
      <c r="AG50" s="47"/>
      <c r="AH50" s="47"/>
      <c r="AI50" s="47"/>
      <c r="AJ50" s="48"/>
      <c r="AK50" s="49"/>
      <c r="AL50" s="49"/>
      <c r="AM50" s="47"/>
      <c r="AN50" s="49"/>
      <c r="AO50" s="49"/>
    </row>
    <row r="51" spans="1:41" ht="15.75" customHeight="1" outlineLevel="1" x14ac:dyDescent="0.25">
      <c r="A51" s="58">
        <v>1</v>
      </c>
      <c r="B51" s="59" t="s">
        <v>63</v>
      </c>
      <c r="C51" s="45">
        <v>1</v>
      </c>
      <c r="D51" s="45">
        <v>1</v>
      </c>
      <c r="E51" s="45">
        <v>1</v>
      </c>
      <c r="F51" s="60">
        <v>5.4</v>
      </c>
      <c r="G51" s="46">
        <v>9.6999999999999993</v>
      </c>
      <c r="H51" s="46">
        <v>0.3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81">
        <f>(($G51*$H51)+$F51)*$C51*$D51*$E51</f>
        <v>8.31</v>
      </c>
      <c r="T51" s="28">
        <f>(($F51))*$C51*$D51*$E51</f>
        <v>5.4</v>
      </c>
      <c r="U51" s="28">
        <f>(($F51))*$C51*$D51*$E51</f>
        <v>5.4</v>
      </c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39"/>
      <c r="AG51" s="43">
        <f t="shared" ref="AG51:AG57" si="22">($F51+$G51)*AG$7</f>
        <v>0</v>
      </c>
      <c r="AH51" s="56">
        <f>((S51+U51)*$AH$7)+(T51*$AH$8)</f>
        <v>3.2037487857142861</v>
      </c>
      <c r="AI51" s="56">
        <f>((S51+U51)*$AI$7)+(T51*$AI$8)</f>
        <v>0.64265220000000012</v>
      </c>
      <c r="AJ51" s="56">
        <f>((S51+U51)*$AJ$7)+(T51*$AJ$8)</f>
        <v>0.97978725</v>
      </c>
      <c r="AK51" s="61">
        <f>T51*$AK$8</f>
        <v>271.56600000000003</v>
      </c>
      <c r="AL51" s="56">
        <f t="shared" ref="AL51:AL114" si="23">($L51)*AL$8</f>
        <v>0</v>
      </c>
      <c r="AM51" s="43">
        <f t="shared" ref="AM51:AM57" si="24">($F51+$G51)*AM$7</f>
        <v>0</v>
      </c>
      <c r="AN51" s="49"/>
      <c r="AO51" s="49"/>
    </row>
    <row r="52" spans="1:41" ht="15.75" customHeight="1" outlineLevel="1" x14ac:dyDescent="0.25">
      <c r="A52" s="58">
        <f>1+A51</f>
        <v>2</v>
      </c>
      <c r="B52" s="59" t="s">
        <v>64</v>
      </c>
      <c r="C52" s="45">
        <v>1</v>
      </c>
      <c r="D52" s="45">
        <v>1</v>
      </c>
      <c r="E52" s="45">
        <v>1</v>
      </c>
      <c r="F52" s="60">
        <v>2.3639999999999999</v>
      </c>
      <c r="G52" s="46">
        <v>6.15</v>
      </c>
      <c r="H52" s="46">
        <v>0.3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81">
        <f>(($G52*$H52)+$F52)*$C52*$D52*$E52</f>
        <v>4.2089999999999996</v>
      </c>
      <c r="T52" s="28">
        <f>(($F52))*$C52*$D52*$E52</f>
        <v>2.3639999999999999</v>
      </c>
      <c r="U52" s="28">
        <f>(($F52))*$C52*$D52*$E52</f>
        <v>2.3639999999999999</v>
      </c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9"/>
      <c r="AG52" s="43">
        <f t="shared" si="22"/>
        <v>0</v>
      </c>
      <c r="AH52" s="56">
        <f>((S52+U52)*$AH$7)+(T52*$AH$8)</f>
        <v>1.4771752357142858</v>
      </c>
      <c r="AI52" s="56">
        <f>((S52+U52)*$AI$7)+(T52*$AI$8)</f>
        <v>0.29631222000000002</v>
      </c>
      <c r="AJ52" s="56">
        <f>((S52+U52)*$AJ$7)+(T52*$AJ$8)</f>
        <v>0.45175747499999996</v>
      </c>
      <c r="AK52" s="61">
        <f>T52*$AK$8</f>
        <v>118.88556</v>
      </c>
      <c r="AL52" s="56">
        <f t="shared" si="23"/>
        <v>0</v>
      </c>
      <c r="AM52" s="43">
        <f t="shared" si="24"/>
        <v>0</v>
      </c>
      <c r="AN52" s="49"/>
      <c r="AO52" s="49"/>
    </row>
    <row r="53" spans="1:41" ht="15.75" customHeight="1" outlineLevel="1" x14ac:dyDescent="0.25">
      <c r="A53" s="58">
        <f t="shared" ref="A53:A57" si="25">1+A52</f>
        <v>3</v>
      </c>
      <c r="B53" s="59" t="s">
        <v>14</v>
      </c>
      <c r="C53" s="45">
        <v>1</v>
      </c>
      <c r="D53" s="45">
        <v>1</v>
      </c>
      <c r="E53" s="45">
        <v>1</v>
      </c>
      <c r="F53" s="60">
        <v>2.9249999999999998</v>
      </c>
      <c r="G53" s="46">
        <v>7.95</v>
      </c>
      <c r="H53" s="46">
        <v>0.3</v>
      </c>
      <c r="I53" s="63"/>
      <c r="J53" s="63"/>
      <c r="K53" s="63"/>
      <c r="L53" s="63"/>
      <c r="M53" s="81"/>
      <c r="N53" s="28"/>
      <c r="O53" s="28"/>
      <c r="P53" s="81">
        <f>(($G53*$H53)+$F53)*$C53*$D53*$E53</f>
        <v>5.31</v>
      </c>
      <c r="Q53" s="28">
        <f>(($F53))*$C53*$D53*$E53</f>
        <v>2.9249999999999998</v>
      </c>
      <c r="R53" s="28">
        <f>(($F53))*$C53*$D53*$E53</f>
        <v>2.9249999999999998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9"/>
      <c r="AG53" s="43">
        <f t="shared" si="22"/>
        <v>0</v>
      </c>
      <c r="AH53" s="56">
        <f>((P53+R53)*$AH$7)+(Q53*$AH$8)</f>
        <v>1.8410771785714286</v>
      </c>
      <c r="AI53" s="56">
        <f>((P53+R53)*$AI$7)+(Q53*$AI$8)</f>
        <v>0.36930870000000005</v>
      </c>
      <c r="AJ53" s="56">
        <f>((P53+R53)*$AJ$7)+(Q53*$AJ$8)</f>
        <v>0.56304787499999986</v>
      </c>
      <c r="AK53" s="61">
        <f>Q53*$AK$8</f>
        <v>147.09824999999998</v>
      </c>
      <c r="AL53" s="56">
        <f t="shared" si="23"/>
        <v>0</v>
      </c>
      <c r="AM53" s="43">
        <f t="shared" si="24"/>
        <v>0</v>
      </c>
      <c r="AN53" s="49"/>
      <c r="AO53" s="49"/>
    </row>
    <row r="54" spans="1:41" s="93" customFormat="1" ht="15.75" customHeight="1" outlineLevel="1" x14ac:dyDescent="0.25">
      <c r="A54" s="82">
        <f t="shared" si="25"/>
        <v>4</v>
      </c>
      <c r="B54" s="83" t="s">
        <v>59</v>
      </c>
      <c r="C54" s="84">
        <v>1</v>
      </c>
      <c r="D54" s="84">
        <v>1</v>
      </c>
      <c r="E54" s="84">
        <v>1</v>
      </c>
      <c r="F54" s="85">
        <v>1.9239999999999999</v>
      </c>
      <c r="G54" s="86">
        <v>5.55</v>
      </c>
      <c r="H54" s="46">
        <v>0.35</v>
      </c>
      <c r="I54" s="87">
        <f>(($G54*$H54)+$F54)*$C54*$D54*$E54</f>
        <v>3.8664999999999998</v>
      </c>
      <c r="J54" s="88">
        <f>(($F54))*$C54*$D54*$E54</f>
        <v>1.9239999999999999</v>
      </c>
      <c r="K54" s="88">
        <f t="shared" ref="J54:K57" si="26">(($F54))*$C54*$D54*$E54</f>
        <v>1.9239999999999999</v>
      </c>
      <c r="L54" s="88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90"/>
      <c r="AG54" s="91">
        <f t="shared" si="22"/>
        <v>0</v>
      </c>
      <c r="AH54" s="91">
        <f>((I54+L54)*$AH$7)+(J54*$AH$8)</f>
        <v>1.0083769892857144</v>
      </c>
      <c r="AI54" s="91">
        <f>((I54+L54)*$AI$7)+(J54*$AI$8)</f>
        <v>0.20227419000000002</v>
      </c>
      <c r="AJ54" s="91">
        <f>((I54+L54)*$AJ$7)+(J54*$AJ$8)</f>
        <v>0.30838713749999996</v>
      </c>
      <c r="AK54" s="92">
        <f>J54*$AK$8</f>
        <v>96.757959999999997</v>
      </c>
      <c r="AL54" s="56">
        <f t="shared" si="23"/>
        <v>0</v>
      </c>
      <c r="AM54" s="91">
        <f t="shared" si="24"/>
        <v>0</v>
      </c>
      <c r="AN54" s="92"/>
      <c r="AO54" s="92"/>
    </row>
    <row r="55" spans="1:41" s="93" customFormat="1" ht="15.75" customHeight="1" outlineLevel="1" x14ac:dyDescent="0.25">
      <c r="A55" s="82">
        <f t="shared" si="25"/>
        <v>5</v>
      </c>
      <c r="B55" s="83" t="s">
        <v>65</v>
      </c>
      <c r="C55" s="84">
        <v>1</v>
      </c>
      <c r="D55" s="84">
        <v>1</v>
      </c>
      <c r="E55" s="84">
        <v>1</v>
      </c>
      <c r="F55" s="85">
        <v>1.01</v>
      </c>
      <c r="G55" s="86">
        <v>4.2</v>
      </c>
      <c r="H55" s="86">
        <f>H54+H54</f>
        <v>0.7</v>
      </c>
      <c r="I55" s="87">
        <f>(($G55*$H55)+$F55)*$C55*$D55*$E55</f>
        <v>3.95</v>
      </c>
      <c r="J55" s="88">
        <f>(($F55))*$C55*$D55*$E55</f>
        <v>1.01</v>
      </c>
      <c r="K55" s="88">
        <f t="shared" si="26"/>
        <v>1.01</v>
      </c>
      <c r="L55" s="88">
        <f>F55*0.25</f>
        <v>0.2525</v>
      </c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  <c r="AF55" s="90"/>
      <c r="AG55" s="91">
        <f t="shared" si="22"/>
        <v>0</v>
      </c>
      <c r="AH55" s="91">
        <f>((I55+L55)*$AH$7)+(J55*$AH$8)</f>
        <v>0.81335482738095255</v>
      </c>
      <c r="AI55" s="91">
        <f>((I55+L55)*$AI$7)+(J55*$AI$8)</f>
        <v>0.16315395000000002</v>
      </c>
      <c r="AJ55" s="91">
        <f>((I55+L55)*$AJ$7)+(J55*$AJ$8)</f>
        <v>0.24874443749999997</v>
      </c>
      <c r="AK55" s="92">
        <f>J55*$AK$8</f>
        <v>50.792900000000003</v>
      </c>
      <c r="AL55" s="56">
        <f t="shared" si="23"/>
        <v>0.2525</v>
      </c>
      <c r="AM55" s="91">
        <f t="shared" si="24"/>
        <v>0</v>
      </c>
      <c r="AN55" s="92"/>
      <c r="AO55" s="92"/>
    </row>
    <row r="56" spans="1:41" ht="15.75" customHeight="1" outlineLevel="1" x14ac:dyDescent="0.25">
      <c r="A56" s="58">
        <f>1+A54</f>
        <v>5</v>
      </c>
      <c r="B56" s="59" t="s">
        <v>66</v>
      </c>
      <c r="C56" s="45">
        <v>1</v>
      </c>
      <c r="D56" s="45">
        <v>1</v>
      </c>
      <c r="E56" s="45">
        <v>1</v>
      </c>
      <c r="F56" s="60">
        <v>3.72</v>
      </c>
      <c r="G56" s="46">
        <v>7.9</v>
      </c>
      <c r="H56" s="46">
        <v>0.35</v>
      </c>
      <c r="I56" s="81">
        <f>(($G56*$H56)+$F56)*$C56*$D56*$E56</f>
        <v>6.4850000000000003</v>
      </c>
      <c r="J56" s="28">
        <f t="shared" si="26"/>
        <v>3.72</v>
      </c>
      <c r="K56" s="28">
        <f t="shared" si="26"/>
        <v>3.72</v>
      </c>
      <c r="L56" s="2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9"/>
      <c r="AG56" s="43">
        <f t="shared" si="22"/>
        <v>0</v>
      </c>
      <c r="AH56" s="56">
        <f>((I56+L56)*$AH$7)+(J56*$AH$8)</f>
        <v>1.8201632738095239</v>
      </c>
      <c r="AI56" s="56">
        <f>((I56+L56)*$AI$7)+(J56*$AI$8)</f>
        <v>0.36511350000000009</v>
      </c>
      <c r="AJ56" s="56">
        <f>((I56+L56)*$AJ$7)+(J56*$AJ$8)</f>
        <v>0.55665187500000002</v>
      </c>
      <c r="AK56" s="61">
        <f>J56*$AK$8</f>
        <v>187.0788</v>
      </c>
      <c r="AL56" s="56">
        <f t="shared" si="23"/>
        <v>0</v>
      </c>
      <c r="AM56" s="43">
        <f t="shared" si="24"/>
        <v>0</v>
      </c>
      <c r="AN56" s="49"/>
      <c r="AO56" s="49"/>
    </row>
    <row r="57" spans="1:41" ht="15.75" customHeight="1" outlineLevel="1" x14ac:dyDescent="0.25">
      <c r="A57" s="58">
        <f t="shared" si="25"/>
        <v>6</v>
      </c>
      <c r="B57" s="59" t="s">
        <v>67</v>
      </c>
      <c r="C57" s="45">
        <v>1</v>
      </c>
      <c r="D57" s="45">
        <v>1</v>
      </c>
      <c r="E57" s="45">
        <v>1</v>
      </c>
      <c r="F57" s="60">
        <v>3.36</v>
      </c>
      <c r="G57" s="46">
        <v>7.6</v>
      </c>
      <c r="H57" s="46">
        <v>0.35</v>
      </c>
      <c r="I57" s="81">
        <f>(($G57*$H57)+$F57)*$C57*$D57*$E57</f>
        <v>6.02</v>
      </c>
      <c r="J57" s="28">
        <f t="shared" si="26"/>
        <v>3.36</v>
      </c>
      <c r="K57" s="28">
        <f t="shared" si="26"/>
        <v>3.36</v>
      </c>
      <c r="L57" s="2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9"/>
      <c r="AF57" s="39"/>
      <c r="AG57" s="43">
        <f t="shared" si="22"/>
        <v>0</v>
      </c>
      <c r="AH57" s="56">
        <f>((I57+L57)*$AH$7)+(J57*$AH$8)</f>
        <v>1.6652696666666666</v>
      </c>
      <c r="AI57" s="56">
        <f>((I57+L57)*$AI$7)+(J57*$AI$8)</f>
        <v>0.33404280000000003</v>
      </c>
      <c r="AJ57" s="56">
        <f>((I57+L57)*$AJ$7)+(J57*$AJ$8)</f>
        <v>0.50928149999999994</v>
      </c>
      <c r="AK57" s="61">
        <f>J57*$AK$8</f>
        <v>168.9744</v>
      </c>
      <c r="AL57" s="56">
        <f t="shared" si="23"/>
        <v>0</v>
      </c>
      <c r="AM57" s="43">
        <f t="shared" si="24"/>
        <v>0</v>
      </c>
      <c r="AN57" s="49"/>
      <c r="AO57" s="49"/>
    </row>
    <row r="58" spans="1:41" ht="15.75" customHeight="1" outlineLevel="1" x14ac:dyDescent="0.25">
      <c r="A58" s="58"/>
      <c r="B58" s="59"/>
      <c r="C58" s="45"/>
      <c r="D58" s="45"/>
      <c r="E58" s="45"/>
      <c r="F58" s="60"/>
      <c r="G58" s="46"/>
      <c r="H58" s="46"/>
      <c r="I58" s="63"/>
      <c r="J58" s="63"/>
      <c r="K58" s="63"/>
      <c r="L58" s="63"/>
      <c r="M58" s="81"/>
      <c r="N58" s="28"/>
      <c r="O58" s="28"/>
      <c r="P58" s="81"/>
      <c r="Q58" s="28"/>
      <c r="R58" s="2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9"/>
      <c r="AF58" s="39"/>
      <c r="AG58" s="43"/>
      <c r="AH58" s="56"/>
      <c r="AI58" s="56"/>
      <c r="AJ58" s="62"/>
      <c r="AK58" s="61"/>
      <c r="AL58" s="56">
        <f t="shared" si="23"/>
        <v>0</v>
      </c>
      <c r="AM58" s="43"/>
      <c r="AN58" s="49"/>
      <c r="AO58" s="49"/>
    </row>
    <row r="59" spans="1:41" ht="15.75" customHeight="1" outlineLevel="1" x14ac:dyDescent="0.25">
      <c r="A59" s="33"/>
      <c r="B59" s="44" t="s">
        <v>68</v>
      </c>
      <c r="C59" s="45"/>
      <c r="D59" s="45"/>
      <c r="E59" s="45"/>
      <c r="F59" s="46"/>
      <c r="G59" s="46"/>
      <c r="H59" s="46"/>
      <c r="I59" s="38"/>
      <c r="J59" s="46"/>
      <c r="K59" s="46"/>
      <c r="L59" s="46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9"/>
      <c r="AG59" s="47"/>
      <c r="AH59" s="47"/>
      <c r="AI59" s="47"/>
      <c r="AJ59" s="48"/>
      <c r="AK59" s="49"/>
      <c r="AL59" s="56">
        <f t="shared" si="23"/>
        <v>0</v>
      </c>
      <c r="AM59" s="47"/>
      <c r="AN59" s="49"/>
      <c r="AO59" s="49"/>
    </row>
    <row r="60" spans="1:41" ht="15.75" customHeight="1" outlineLevel="1" x14ac:dyDescent="0.25">
      <c r="A60" s="58">
        <v>1</v>
      </c>
      <c r="B60" s="59" t="s">
        <v>63</v>
      </c>
      <c r="C60" s="45">
        <v>1</v>
      </c>
      <c r="D60" s="45">
        <v>1</v>
      </c>
      <c r="E60" s="45">
        <v>1</v>
      </c>
      <c r="F60" s="60">
        <v>5</v>
      </c>
      <c r="G60" s="46">
        <v>9.25</v>
      </c>
      <c r="H60" s="46">
        <v>0.3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81">
        <f>(($G60*$H60)+$F60)*$C60*$D60*$E60</f>
        <v>7.7750000000000004</v>
      </c>
      <c r="T60" s="28">
        <f>(($F60))*$C60*$D60*$E60</f>
        <v>5</v>
      </c>
      <c r="U60" s="28">
        <f>(($F60))*$C60*$D60*$E60</f>
        <v>5</v>
      </c>
      <c r="V60" s="38"/>
      <c r="W60" s="38"/>
      <c r="X60" s="38"/>
      <c r="Y60" s="38"/>
      <c r="Z60" s="38"/>
      <c r="AA60" s="38"/>
      <c r="AB60" s="38"/>
      <c r="AC60" s="38"/>
      <c r="AD60" s="38"/>
      <c r="AE60" s="39"/>
      <c r="AF60" s="39"/>
      <c r="AG60" s="43">
        <f>($F60+$G60)*AG$7</f>
        <v>0</v>
      </c>
      <c r="AH60" s="56">
        <f>((S60+U60)*$AH$7)+(T60*$AH$8)</f>
        <v>2.976963630952381</v>
      </c>
      <c r="AI60" s="56">
        <f>((S60+U60)*$AI$7)+(T60*$AI$8)</f>
        <v>0.59716049999999998</v>
      </c>
      <c r="AJ60" s="56">
        <f>((S60+U60)*$AJ$7)+(T60*$AJ$8)</f>
        <v>0.91043062499999994</v>
      </c>
      <c r="AK60" s="61">
        <f>T60*$AK$8</f>
        <v>251.45</v>
      </c>
      <c r="AL60" s="56">
        <f t="shared" si="23"/>
        <v>0</v>
      </c>
      <c r="AM60" s="43">
        <f>($F60+$G60)*AM$7</f>
        <v>0</v>
      </c>
      <c r="AN60" s="49"/>
      <c r="AO60" s="49"/>
    </row>
    <row r="61" spans="1:41" ht="15.75" customHeight="1" outlineLevel="1" x14ac:dyDescent="0.25">
      <c r="A61" s="58">
        <f>1+A60</f>
        <v>2</v>
      </c>
      <c r="B61" s="59" t="s">
        <v>14</v>
      </c>
      <c r="C61" s="45">
        <v>1</v>
      </c>
      <c r="D61" s="45">
        <v>1</v>
      </c>
      <c r="E61" s="45">
        <v>1</v>
      </c>
      <c r="F61" s="60">
        <v>2.29</v>
      </c>
      <c r="G61" s="46">
        <v>6.65</v>
      </c>
      <c r="H61" s="46">
        <v>0.3</v>
      </c>
      <c r="I61" s="63"/>
      <c r="J61" s="63"/>
      <c r="K61" s="63"/>
      <c r="L61" s="63"/>
      <c r="M61" s="81"/>
      <c r="N61" s="28"/>
      <c r="O61" s="28"/>
      <c r="P61" s="81">
        <f>(($G61*$H61)+$F61)*$C61*$D61*$E61</f>
        <v>4.2850000000000001</v>
      </c>
      <c r="Q61" s="28">
        <f>(($F61))*$C61*$D61*$E61</f>
        <v>2.29</v>
      </c>
      <c r="R61" s="28">
        <f>(($F61))*$C61*$D61*$E61</f>
        <v>2.29</v>
      </c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9"/>
      <c r="AF61" s="39"/>
      <c r="AG61" s="43">
        <f>($F61+$G61)*AG$7</f>
        <v>0</v>
      </c>
      <c r="AH61" s="56">
        <f>((P61+R61)*$AH$7)+(Q61*$AH$8)</f>
        <v>1.4580912976190477</v>
      </c>
      <c r="AI61" s="56">
        <f>((P61+R61)*$AI$7)+(Q61*$AI$8)</f>
        <v>0.29248410000000002</v>
      </c>
      <c r="AJ61" s="56">
        <f>((P61+R61)*$AJ$7)+(Q61*$AJ$8)</f>
        <v>0.44592112499999992</v>
      </c>
      <c r="AK61" s="61">
        <f>Q61*$AK$8</f>
        <v>115.1641</v>
      </c>
      <c r="AL61" s="56">
        <f t="shared" si="23"/>
        <v>0</v>
      </c>
      <c r="AM61" s="43">
        <f>($F61+$G61)*AM$7</f>
        <v>0</v>
      </c>
      <c r="AN61" s="49"/>
      <c r="AO61" s="49"/>
    </row>
    <row r="62" spans="1:41" s="93" customFormat="1" ht="15.75" customHeight="1" outlineLevel="1" x14ac:dyDescent="0.25">
      <c r="A62" s="82">
        <f t="shared" ref="A62:A65" si="27">1+A61</f>
        <v>3</v>
      </c>
      <c r="B62" s="83" t="s">
        <v>59</v>
      </c>
      <c r="C62" s="84">
        <v>1</v>
      </c>
      <c r="D62" s="84">
        <v>1</v>
      </c>
      <c r="E62" s="84">
        <v>1</v>
      </c>
      <c r="F62" s="85">
        <v>1.92</v>
      </c>
      <c r="G62" s="86">
        <v>5.55</v>
      </c>
      <c r="H62" s="46">
        <v>0.35</v>
      </c>
      <c r="I62" s="87">
        <f>(($G62*$H62)+$F62)*$C62*$D62*$E62</f>
        <v>3.8624999999999998</v>
      </c>
      <c r="J62" s="88">
        <f>(($F62))*$C62*$D62*$E62</f>
        <v>1.92</v>
      </c>
      <c r="K62" s="88">
        <f t="shared" ref="J62:K65" si="28">(($F62))*$C62*$D62*$E62</f>
        <v>1.92</v>
      </c>
      <c r="L62" s="88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90"/>
      <c r="AF62" s="90"/>
      <c r="AG62" s="91">
        <f>($F62+$G62)*AG$7</f>
        <v>0</v>
      </c>
      <c r="AH62" s="91">
        <f>((I62+L62)*$AH$7)+(J62*$AH$8)</f>
        <v>1.0068084464285714</v>
      </c>
      <c r="AI62" s="91">
        <f>((I62+L62)*$AI$7)+(J62*$AI$8)</f>
        <v>0.20195954999999999</v>
      </c>
      <c r="AJ62" s="91">
        <f>((I62+L62)*$AJ$7)+(J62*$AJ$8)</f>
        <v>0.30790743749999994</v>
      </c>
      <c r="AK62" s="92">
        <f>J62*$AK$8</f>
        <v>96.556799999999996</v>
      </c>
      <c r="AL62" s="56">
        <f t="shared" si="23"/>
        <v>0</v>
      </c>
      <c r="AM62" s="91">
        <f>($F62+$G62)*AM$7</f>
        <v>0</v>
      </c>
      <c r="AN62" s="92"/>
      <c r="AO62" s="92"/>
    </row>
    <row r="63" spans="1:41" s="93" customFormat="1" ht="15.75" customHeight="1" outlineLevel="1" x14ac:dyDescent="0.25">
      <c r="A63" s="82">
        <f t="shared" si="27"/>
        <v>4</v>
      </c>
      <c r="B63" s="83" t="s">
        <v>65</v>
      </c>
      <c r="C63" s="84">
        <v>1</v>
      </c>
      <c r="D63" s="84">
        <v>1</v>
      </c>
      <c r="E63" s="84">
        <v>1</v>
      </c>
      <c r="F63" s="85">
        <v>1.0129999999999999</v>
      </c>
      <c r="G63" s="86">
        <v>4.2</v>
      </c>
      <c r="H63" s="86">
        <f>H62+H62</f>
        <v>0.7</v>
      </c>
      <c r="I63" s="87">
        <f>(($G63*$H63)+$F63)*$C63*$D63*$E63</f>
        <v>3.9529999999999998</v>
      </c>
      <c r="J63" s="88">
        <f>(($F63))*$C63*$D63*$E63</f>
        <v>1.0129999999999999</v>
      </c>
      <c r="K63" s="88">
        <f t="shared" si="28"/>
        <v>1.0129999999999999</v>
      </c>
      <c r="L63" s="88">
        <f>F63*0.25</f>
        <v>0.25324999999999998</v>
      </c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90"/>
      <c r="AF63" s="90"/>
      <c r="AG63" s="91">
        <f t="shared" ref="AG63" si="29">($F63+$G63)*AG$7</f>
        <v>0</v>
      </c>
      <c r="AH63" s="91">
        <f>((I63+L63)*$AH$7)+(J63*$AH$8)</f>
        <v>0.81462926845238093</v>
      </c>
      <c r="AI63" s="91">
        <f>((I63+L63)*$AI$7)+(J63*$AI$8)</f>
        <v>0.16340959500000002</v>
      </c>
      <c r="AJ63" s="91">
        <f>((I63+L63)*$AJ$7)+(J63*$AJ$8)</f>
        <v>0.24913419374999995</v>
      </c>
      <c r="AK63" s="92">
        <f>J63*$AK$8</f>
        <v>50.943769999999994</v>
      </c>
      <c r="AL63" s="56">
        <f t="shared" si="23"/>
        <v>0.25324999999999998</v>
      </c>
      <c r="AM63" s="91">
        <f t="shared" ref="AM63" si="30">($F63+$G63)*AM$7</f>
        <v>0</v>
      </c>
      <c r="AN63" s="92"/>
      <c r="AO63" s="92"/>
    </row>
    <row r="64" spans="1:41" ht="15.75" customHeight="1" outlineLevel="1" x14ac:dyDescent="0.25">
      <c r="A64" s="58">
        <f>1+A62</f>
        <v>4</v>
      </c>
      <c r="B64" s="59" t="s">
        <v>66</v>
      </c>
      <c r="C64" s="45">
        <v>1</v>
      </c>
      <c r="D64" s="45">
        <v>1</v>
      </c>
      <c r="E64" s="45">
        <v>1</v>
      </c>
      <c r="F64" s="60">
        <v>3.64</v>
      </c>
      <c r="G64" s="46">
        <v>7.8</v>
      </c>
      <c r="H64" s="46">
        <v>0.35</v>
      </c>
      <c r="I64" s="81">
        <f>(($G64*$H64)+$F64)*$C64*$D64*$E64</f>
        <v>6.37</v>
      </c>
      <c r="J64" s="28">
        <f t="shared" si="28"/>
        <v>3.64</v>
      </c>
      <c r="K64" s="28">
        <f t="shared" si="28"/>
        <v>3.64</v>
      </c>
      <c r="L64" s="2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9"/>
      <c r="AF64" s="39"/>
      <c r="AG64" s="43">
        <f>($F64+$G64)*AG$7</f>
        <v>0</v>
      </c>
      <c r="AH64" s="56">
        <f>((I64+L64)*$AH$7)+(J64*$AH$8)</f>
        <v>1.7842175</v>
      </c>
      <c r="AI64" s="56">
        <f>((I64+L64)*$AI$7)+(J64*$AI$8)</f>
        <v>0.35790300000000003</v>
      </c>
      <c r="AJ64" s="56">
        <f>((I64+L64)*$AJ$7)+(J64*$AJ$8)</f>
        <v>0.54565874999999997</v>
      </c>
      <c r="AK64" s="61">
        <f>J64*$AK$8</f>
        <v>183.0556</v>
      </c>
      <c r="AL64" s="56">
        <f t="shared" si="23"/>
        <v>0</v>
      </c>
      <c r="AM64" s="43">
        <f>($F64+$G64)*AM$7</f>
        <v>0</v>
      </c>
      <c r="AN64" s="49"/>
      <c r="AO64" s="49"/>
    </row>
    <row r="65" spans="1:41" ht="15.75" customHeight="1" outlineLevel="1" x14ac:dyDescent="0.25">
      <c r="A65" s="58">
        <f t="shared" si="27"/>
        <v>5</v>
      </c>
      <c r="B65" s="59" t="s">
        <v>67</v>
      </c>
      <c r="C65" s="45">
        <v>1</v>
      </c>
      <c r="D65" s="45">
        <v>1</v>
      </c>
      <c r="E65" s="45">
        <v>1</v>
      </c>
      <c r="F65" s="60">
        <v>2.9</v>
      </c>
      <c r="G65" s="46">
        <v>7.05</v>
      </c>
      <c r="H65" s="46">
        <v>0.35</v>
      </c>
      <c r="I65" s="81">
        <f>(($G65*$H65)+$F65)*$C65*$D65*$E65</f>
        <v>5.3674999999999997</v>
      </c>
      <c r="J65" s="28">
        <f t="shared" si="28"/>
        <v>2.9</v>
      </c>
      <c r="K65" s="28">
        <f t="shared" si="28"/>
        <v>2.9</v>
      </c>
      <c r="L65" s="2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9"/>
      <c r="AF65" s="39"/>
      <c r="AG65" s="43">
        <f>($F65+$G65)*AG$7</f>
        <v>0</v>
      </c>
      <c r="AH65" s="56">
        <f>((I65+L65)*$AH$7)+(J65*$AH$8)</f>
        <v>1.4597251964285713</v>
      </c>
      <c r="AI65" s="56">
        <f>((I65+L65)*$AI$7)+(J65*$AI$8)</f>
        <v>0.29281184999999998</v>
      </c>
      <c r="AJ65" s="56">
        <f>((I65+L65)*$AJ$7)+(J65*$AJ$8)</f>
        <v>0.44642081249999999</v>
      </c>
      <c r="AK65" s="61">
        <f>J65*$AK$8</f>
        <v>145.84099999999998</v>
      </c>
      <c r="AL65" s="56">
        <f t="shared" si="23"/>
        <v>0</v>
      </c>
      <c r="AM65" s="43">
        <f>($F65+$G65)*AM$7</f>
        <v>0</v>
      </c>
      <c r="AN65" s="49"/>
      <c r="AO65" s="49"/>
    </row>
    <row r="66" spans="1:41" ht="15.75" customHeight="1" outlineLevel="1" x14ac:dyDescent="0.25">
      <c r="A66" s="58"/>
      <c r="B66" s="59"/>
      <c r="C66" s="94"/>
      <c r="D66" s="94"/>
      <c r="E66" s="94"/>
      <c r="F66" s="60"/>
      <c r="G66" s="60"/>
      <c r="H66" s="60"/>
      <c r="I66" s="81"/>
      <c r="J66" s="28"/>
      <c r="K66" s="28"/>
      <c r="L66" s="28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6"/>
      <c r="AF66" s="96"/>
      <c r="AG66" s="97"/>
      <c r="AH66" s="98"/>
      <c r="AI66" s="98"/>
      <c r="AJ66" s="98"/>
      <c r="AK66" s="54"/>
      <c r="AL66" s="56">
        <f t="shared" si="23"/>
        <v>0</v>
      </c>
      <c r="AM66" s="97"/>
      <c r="AN66" s="28"/>
      <c r="AO66" s="28"/>
    </row>
    <row r="67" spans="1:41" ht="15.75" customHeight="1" outlineLevel="1" x14ac:dyDescent="0.25">
      <c r="A67" s="33"/>
      <c r="B67" s="44" t="s">
        <v>69</v>
      </c>
      <c r="C67" s="45"/>
      <c r="D67" s="45"/>
      <c r="E67" s="45"/>
      <c r="F67" s="46"/>
      <c r="G67" s="46"/>
      <c r="H67" s="46"/>
      <c r="I67" s="38"/>
      <c r="J67" s="46"/>
      <c r="K67" s="46"/>
      <c r="L67" s="46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9"/>
      <c r="AF67" s="39"/>
      <c r="AG67" s="47"/>
      <c r="AH67" s="47"/>
      <c r="AI67" s="47"/>
      <c r="AJ67" s="48"/>
      <c r="AK67" s="49"/>
      <c r="AL67" s="56">
        <f t="shared" si="23"/>
        <v>0</v>
      </c>
      <c r="AM67" s="47"/>
      <c r="AN67" s="49"/>
      <c r="AO67" s="49"/>
    </row>
    <row r="68" spans="1:41" ht="15.75" customHeight="1" outlineLevel="1" x14ac:dyDescent="0.25">
      <c r="A68" s="58">
        <v>1</v>
      </c>
      <c r="B68" s="59" t="s">
        <v>63</v>
      </c>
      <c r="C68" s="45">
        <v>1</v>
      </c>
      <c r="D68" s="45">
        <v>1</v>
      </c>
      <c r="E68" s="45">
        <v>1</v>
      </c>
      <c r="F68" s="60">
        <v>6.22</v>
      </c>
      <c r="G68" s="46">
        <v>10.65</v>
      </c>
      <c r="H68" s="46">
        <v>0.3</v>
      </c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81">
        <f>(($G68*$H68)+$F68)*$C68*$D68*$E68</f>
        <v>9.4149999999999991</v>
      </c>
      <c r="T68" s="28">
        <f>(($F68))*$C68*$D68*$E68</f>
        <v>6.22</v>
      </c>
      <c r="U68" s="28">
        <f>(($F68))*$C68*$D68*$E68</f>
        <v>6.22</v>
      </c>
      <c r="V68" s="38"/>
      <c r="W68" s="38"/>
      <c r="X68" s="38"/>
      <c r="Y68" s="38"/>
      <c r="Z68" s="38"/>
      <c r="AA68" s="38"/>
      <c r="AB68" s="38"/>
      <c r="AC68" s="38"/>
      <c r="AD68" s="38"/>
      <c r="AE68" s="39"/>
      <c r="AF68" s="39"/>
      <c r="AG68" s="43">
        <f>($F68+$G68)*AG$7</f>
        <v>0</v>
      </c>
      <c r="AH68" s="56">
        <f>((S68+U68)*$AH$7)+(T68*$AH$8)</f>
        <v>3.6697367261904761</v>
      </c>
      <c r="AI68" s="56">
        <f>((S68+U68)*$AI$7)+(T68*$AI$8)</f>
        <v>0.73612650000000002</v>
      </c>
      <c r="AJ68" s="56">
        <f>((S68+U68)*$AJ$7)+(T68*$AJ$8)</f>
        <v>1.1222981249999997</v>
      </c>
      <c r="AK68" s="61">
        <f>T68*$AK$8</f>
        <v>312.80379999999997</v>
      </c>
      <c r="AL68" s="56">
        <f t="shared" si="23"/>
        <v>0</v>
      </c>
      <c r="AM68" s="43">
        <f>($F68+$G68)*AM$7</f>
        <v>0</v>
      </c>
      <c r="AN68" s="49"/>
      <c r="AO68" s="49"/>
    </row>
    <row r="69" spans="1:41" ht="15.75" customHeight="1" outlineLevel="1" x14ac:dyDescent="0.25">
      <c r="A69" s="58">
        <f>1+A68</f>
        <v>2</v>
      </c>
      <c r="B69" s="59" t="s">
        <v>14</v>
      </c>
      <c r="C69" s="45">
        <v>1</v>
      </c>
      <c r="D69" s="45">
        <v>1</v>
      </c>
      <c r="E69" s="45">
        <v>1</v>
      </c>
      <c r="F69" s="60">
        <v>2.29</v>
      </c>
      <c r="G69" s="46">
        <v>6.65</v>
      </c>
      <c r="H69" s="46">
        <v>0.3</v>
      </c>
      <c r="I69" s="63"/>
      <c r="J69" s="63"/>
      <c r="K69" s="63"/>
      <c r="L69" s="63"/>
      <c r="M69" s="81"/>
      <c r="N69" s="28"/>
      <c r="O69" s="28"/>
      <c r="P69" s="81">
        <f>(($G69*$H69)+$F69)*$C69*$D69*$E69</f>
        <v>4.2850000000000001</v>
      </c>
      <c r="Q69" s="28">
        <f>(($F69))*$C69*$D69*$E69</f>
        <v>2.29</v>
      </c>
      <c r="R69" s="28">
        <f>(($F69))*$C69*$D69*$E69</f>
        <v>2.29</v>
      </c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9"/>
      <c r="AF69" s="39"/>
      <c r="AG69" s="43">
        <f>($F69+$G69)*AG$7</f>
        <v>0</v>
      </c>
      <c r="AH69" s="56">
        <f>((P69+R69)*$AH$7)+(Q69*$AH$8)</f>
        <v>1.4580912976190477</v>
      </c>
      <c r="AI69" s="56">
        <f>((P69+R69)*$AI$7)+(Q69*$AI$8)</f>
        <v>0.29248410000000002</v>
      </c>
      <c r="AJ69" s="56">
        <f>((P69+R69)*$AJ$7)+(Q69*$AJ$8)</f>
        <v>0.44592112499999992</v>
      </c>
      <c r="AK69" s="61">
        <f>Q69*$AK$8</f>
        <v>115.1641</v>
      </c>
      <c r="AL69" s="56">
        <f t="shared" si="23"/>
        <v>0</v>
      </c>
      <c r="AM69" s="43">
        <f>($F69+$G69)*AM$7</f>
        <v>0</v>
      </c>
      <c r="AN69" s="49"/>
      <c r="AO69" s="49"/>
    </row>
    <row r="70" spans="1:41" s="93" customFormat="1" ht="15.75" customHeight="1" outlineLevel="1" x14ac:dyDescent="0.25">
      <c r="A70" s="82">
        <f t="shared" ref="A70:A71" si="31">1+A69</f>
        <v>3</v>
      </c>
      <c r="B70" s="83" t="s">
        <v>59</v>
      </c>
      <c r="C70" s="84">
        <v>1</v>
      </c>
      <c r="D70" s="84">
        <v>1</v>
      </c>
      <c r="E70" s="84">
        <v>1</v>
      </c>
      <c r="F70" s="85">
        <v>1.92</v>
      </c>
      <c r="G70" s="86">
        <v>5.55</v>
      </c>
      <c r="H70" s="46">
        <v>0.35</v>
      </c>
      <c r="I70" s="87">
        <f>(($G70*$H70)+$F70)*$C70*$D70*$E70</f>
        <v>3.8624999999999998</v>
      </c>
      <c r="J70" s="88">
        <f>(($F70))*$C70*$D70*$E70</f>
        <v>1.92</v>
      </c>
      <c r="K70" s="88">
        <f t="shared" ref="K70:K71" si="32">(($F70))*$C70*$D70*$E70</f>
        <v>1.92</v>
      </c>
      <c r="L70" s="88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90"/>
      <c r="AF70" s="90"/>
      <c r="AG70" s="91">
        <f>($F70+$G70)*AG$7</f>
        <v>0</v>
      </c>
      <c r="AH70" s="91">
        <f>((I70+L70)*$AH$7)+(J70*$AH$8)</f>
        <v>1.0068084464285714</v>
      </c>
      <c r="AI70" s="91">
        <f>((I70+L70)*$AI$7)+(J70*$AI$8)</f>
        <v>0.20195954999999999</v>
      </c>
      <c r="AJ70" s="91">
        <f>((I70+L70)*$AJ$7)+(J70*$AJ$8)</f>
        <v>0.30790743749999994</v>
      </c>
      <c r="AK70" s="92">
        <f>J70*$AK$8</f>
        <v>96.556799999999996</v>
      </c>
      <c r="AL70" s="56">
        <f t="shared" si="23"/>
        <v>0</v>
      </c>
      <c r="AM70" s="91">
        <f>($F70+$G70)*AM$7</f>
        <v>0</v>
      </c>
      <c r="AN70" s="92"/>
      <c r="AO70" s="92"/>
    </row>
    <row r="71" spans="1:41" s="93" customFormat="1" ht="15.75" customHeight="1" outlineLevel="1" x14ac:dyDescent="0.25">
      <c r="A71" s="82">
        <f t="shared" si="31"/>
        <v>4</v>
      </c>
      <c r="B71" s="83" t="s">
        <v>65</v>
      </c>
      <c r="C71" s="84">
        <v>1</v>
      </c>
      <c r="D71" s="84">
        <v>1</v>
      </c>
      <c r="E71" s="84">
        <v>1</v>
      </c>
      <c r="F71" s="85">
        <v>1.0129999999999999</v>
      </c>
      <c r="G71" s="86">
        <v>4.2</v>
      </c>
      <c r="H71" s="86">
        <f>H70+H70</f>
        <v>0.7</v>
      </c>
      <c r="I71" s="87">
        <f>(($G71*$H71)+$F71)*$C71*$D71*$E71</f>
        <v>3.9529999999999998</v>
      </c>
      <c r="J71" s="88">
        <f>(($F71))*$C71*$D71*$E71</f>
        <v>1.0129999999999999</v>
      </c>
      <c r="K71" s="88">
        <f t="shared" si="32"/>
        <v>1.0129999999999999</v>
      </c>
      <c r="L71" s="88">
        <f>F71*0.25</f>
        <v>0.25324999999999998</v>
      </c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90"/>
      <c r="AF71" s="90"/>
      <c r="AG71" s="91">
        <f t="shared" ref="AG71" si="33">($F71+$G71)*AG$7</f>
        <v>0</v>
      </c>
      <c r="AH71" s="91">
        <f>((I71+L71)*$AH$7)+(J71*$AH$8)</f>
        <v>0.81462926845238093</v>
      </c>
      <c r="AI71" s="91">
        <f>((I71+L71)*$AI$7)+(J71*$AI$8)</f>
        <v>0.16340959500000002</v>
      </c>
      <c r="AJ71" s="91">
        <f>((I71+L71)*$AJ$7)+(J71*$AJ$8)</f>
        <v>0.24913419374999995</v>
      </c>
      <c r="AK71" s="92">
        <f>J71*$AK$8</f>
        <v>50.943769999999994</v>
      </c>
      <c r="AL71" s="56">
        <f t="shared" si="23"/>
        <v>0.25324999999999998</v>
      </c>
      <c r="AM71" s="91">
        <f t="shared" ref="AM71" si="34">($F71+$G71)*AM$7</f>
        <v>0</v>
      </c>
      <c r="AN71" s="92"/>
      <c r="AO71" s="92"/>
    </row>
    <row r="72" spans="1:41" ht="15.75" customHeight="1" outlineLevel="1" x14ac:dyDescent="0.25">
      <c r="A72" s="58">
        <f>1+A70</f>
        <v>4</v>
      </c>
      <c r="B72" s="59" t="s">
        <v>66</v>
      </c>
      <c r="C72" s="45">
        <v>1</v>
      </c>
      <c r="D72" s="45">
        <v>1</v>
      </c>
      <c r="E72" s="45">
        <v>1</v>
      </c>
      <c r="F72" s="60">
        <v>3.64</v>
      </c>
      <c r="G72" s="46">
        <v>7.8</v>
      </c>
      <c r="H72" s="46">
        <v>0.35</v>
      </c>
      <c r="I72" s="81">
        <f>(($G72*$H72)+$F72)*$C72*$D72*$E72</f>
        <v>6.37</v>
      </c>
      <c r="J72" s="28">
        <f t="shared" ref="J72:K73" si="35">(($F72))*$C72*$D72*$E72</f>
        <v>3.64</v>
      </c>
      <c r="K72" s="28">
        <f t="shared" si="35"/>
        <v>3.64</v>
      </c>
      <c r="L72" s="2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9"/>
      <c r="AF72" s="39"/>
      <c r="AG72" s="43">
        <f>($F72+$G72)*AG$7</f>
        <v>0</v>
      </c>
      <c r="AH72" s="56">
        <f>((I72+L72)*$AH$7)+(J72*$AH$8)</f>
        <v>1.7842175</v>
      </c>
      <c r="AI72" s="56">
        <f>((I72+L72)*$AI$7)+(J72*$AI$8)</f>
        <v>0.35790300000000003</v>
      </c>
      <c r="AJ72" s="56">
        <f>((I72+L72)*$AJ$7)+(J72*$AJ$8)</f>
        <v>0.54565874999999997</v>
      </c>
      <c r="AK72" s="61">
        <f>J72*$AK$8</f>
        <v>183.0556</v>
      </c>
      <c r="AL72" s="56">
        <f t="shared" si="23"/>
        <v>0</v>
      </c>
      <c r="AM72" s="43">
        <f>($F72+$G72)*AM$7</f>
        <v>0</v>
      </c>
      <c r="AN72" s="49"/>
      <c r="AO72" s="49"/>
    </row>
    <row r="73" spans="1:41" ht="15.75" customHeight="1" outlineLevel="1" x14ac:dyDescent="0.25">
      <c r="A73" s="58">
        <f t="shared" ref="A73" si="36">1+A72</f>
        <v>5</v>
      </c>
      <c r="B73" s="59" t="s">
        <v>67</v>
      </c>
      <c r="C73" s="45">
        <v>1</v>
      </c>
      <c r="D73" s="45">
        <v>1</v>
      </c>
      <c r="E73" s="45">
        <v>1</v>
      </c>
      <c r="F73" s="60">
        <v>2.9</v>
      </c>
      <c r="G73" s="46">
        <v>7.05</v>
      </c>
      <c r="H73" s="46">
        <v>0.35</v>
      </c>
      <c r="I73" s="81">
        <f>(($G73*$H73)+$F73)*$C73*$D73*$E73</f>
        <v>5.3674999999999997</v>
      </c>
      <c r="J73" s="28">
        <f t="shared" si="35"/>
        <v>2.9</v>
      </c>
      <c r="K73" s="28">
        <f t="shared" si="35"/>
        <v>2.9</v>
      </c>
      <c r="L73" s="2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9"/>
      <c r="AF73" s="39"/>
      <c r="AG73" s="43">
        <f>($F73+$G73)*AG$7</f>
        <v>0</v>
      </c>
      <c r="AH73" s="56">
        <f>((I73+L73)*$AH$7)+(J73*$AH$8)</f>
        <v>1.4597251964285713</v>
      </c>
      <c r="AI73" s="56">
        <f>((I73+L73)*$AI$7)+(J73*$AI$8)</f>
        <v>0.29281184999999998</v>
      </c>
      <c r="AJ73" s="56">
        <f>((I73+L73)*$AJ$7)+(J73*$AJ$8)</f>
        <v>0.44642081249999999</v>
      </c>
      <c r="AK73" s="61">
        <f>J73*$AK$8</f>
        <v>145.84099999999998</v>
      </c>
      <c r="AL73" s="56">
        <f t="shared" si="23"/>
        <v>0</v>
      </c>
      <c r="AM73" s="43">
        <f>($F73+$G73)*AM$7</f>
        <v>0</v>
      </c>
      <c r="AN73" s="49"/>
      <c r="AO73" s="49"/>
    </row>
    <row r="74" spans="1:41" ht="15.75" customHeight="1" outlineLevel="1" x14ac:dyDescent="0.25">
      <c r="A74" s="99"/>
      <c r="B74" s="34"/>
      <c r="C74" s="35"/>
      <c r="D74" s="35"/>
      <c r="E74" s="35"/>
      <c r="F74" s="36"/>
      <c r="G74" s="37"/>
      <c r="H74" s="37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81"/>
      <c r="T74" s="28"/>
      <c r="U74" s="28"/>
      <c r="V74" s="38"/>
      <c r="W74" s="38"/>
      <c r="X74" s="38"/>
      <c r="Y74" s="38"/>
      <c r="Z74" s="38"/>
      <c r="AA74" s="38"/>
      <c r="AB74" s="38"/>
      <c r="AC74" s="38"/>
      <c r="AD74" s="38"/>
      <c r="AE74" s="39"/>
      <c r="AF74" s="39"/>
      <c r="AG74" s="40"/>
      <c r="AH74" s="41"/>
      <c r="AI74" s="41"/>
      <c r="AJ74" s="41"/>
      <c r="AK74" s="42"/>
      <c r="AL74" s="56"/>
      <c r="AM74" s="40"/>
      <c r="AN74" s="100"/>
      <c r="AO74" s="100"/>
    </row>
    <row r="75" spans="1:41" ht="15.75" customHeight="1" outlineLevel="1" x14ac:dyDescent="0.25">
      <c r="A75" s="33"/>
      <c r="B75" s="44" t="s">
        <v>70</v>
      </c>
      <c r="C75" s="45"/>
      <c r="D75" s="45"/>
      <c r="E75" s="45"/>
      <c r="F75" s="46"/>
      <c r="G75" s="46"/>
      <c r="H75" s="46"/>
      <c r="I75" s="38"/>
      <c r="J75" s="46"/>
      <c r="K75" s="46"/>
      <c r="L75" s="46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9"/>
      <c r="AF75" s="39"/>
      <c r="AG75" s="47"/>
      <c r="AH75" s="47"/>
      <c r="AI75" s="47"/>
      <c r="AJ75" s="48"/>
      <c r="AK75" s="49"/>
      <c r="AL75" s="56"/>
      <c r="AM75" s="47"/>
      <c r="AN75" s="49"/>
      <c r="AO75" s="49"/>
    </row>
    <row r="76" spans="1:41" ht="15.75" customHeight="1" outlineLevel="1" x14ac:dyDescent="0.25">
      <c r="A76" s="58">
        <v>1</v>
      </c>
      <c r="B76" s="59" t="s">
        <v>63</v>
      </c>
      <c r="C76" s="45">
        <v>1</v>
      </c>
      <c r="D76" s="45">
        <v>1</v>
      </c>
      <c r="E76" s="45">
        <v>1</v>
      </c>
      <c r="F76" s="60">
        <v>6.22</v>
      </c>
      <c r="G76" s="46">
        <v>10.65</v>
      </c>
      <c r="H76" s="46">
        <v>0.3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81">
        <f>(($G76*$H76)+$F76)*$C76*$D76*$E76</f>
        <v>9.4149999999999991</v>
      </c>
      <c r="T76" s="28">
        <f>(($F76))*$C76*$D76*$E76</f>
        <v>6.22</v>
      </c>
      <c r="U76" s="28">
        <f>(($F76))*$C76*$D76*$E76</f>
        <v>6.22</v>
      </c>
      <c r="V76" s="38"/>
      <c r="W76" s="38"/>
      <c r="X76" s="38"/>
      <c r="Y76" s="38"/>
      <c r="Z76" s="38"/>
      <c r="AA76" s="38"/>
      <c r="AB76" s="38"/>
      <c r="AC76" s="38"/>
      <c r="AD76" s="38"/>
      <c r="AE76" s="39"/>
      <c r="AF76" s="39"/>
      <c r="AG76" s="43">
        <f>($F76+$G76)*AG$7</f>
        <v>0</v>
      </c>
      <c r="AH76" s="56">
        <f>((S76+U76)*$AH$7)+(T76*$AH$8)</f>
        <v>3.6697367261904761</v>
      </c>
      <c r="AI76" s="56">
        <f>((S76+U76)*$AI$7)+(T76*$AI$8)</f>
        <v>0.73612650000000002</v>
      </c>
      <c r="AJ76" s="56">
        <f>((S76+U76)*$AJ$7)+(T76*$AJ$8)</f>
        <v>1.1222981249999997</v>
      </c>
      <c r="AK76" s="61">
        <f>T76*$AK$8</f>
        <v>312.80379999999997</v>
      </c>
      <c r="AL76" s="56">
        <f t="shared" si="23"/>
        <v>0</v>
      </c>
      <c r="AM76" s="43">
        <f>($F76+$G76)*AM$7</f>
        <v>0</v>
      </c>
      <c r="AN76" s="49"/>
      <c r="AO76" s="49"/>
    </row>
    <row r="77" spans="1:41" ht="15.75" customHeight="1" outlineLevel="1" x14ac:dyDescent="0.25">
      <c r="A77" s="58">
        <f>1+A76</f>
        <v>2</v>
      </c>
      <c r="B77" s="59" t="s">
        <v>14</v>
      </c>
      <c r="C77" s="45">
        <v>1</v>
      </c>
      <c r="D77" s="45">
        <v>1</v>
      </c>
      <c r="E77" s="45">
        <v>1</v>
      </c>
      <c r="F77" s="60">
        <v>2.29</v>
      </c>
      <c r="G77" s="46">
        <v>6.65</v>
      </c>
      <c r="H77" s="46">
        <v>0.3</v>
      </c>
      <c r="I77" s="63"/>
      <c r="J77" s="63"/>
      <c r="K77" s="63"/>
      <c r="L77" s="63"/>
      <c r="M77" s="81"/>
      <c r="N77" s="28"/>
      <c r="O77" s="28"/>
      <c r="P77" s="81">
        <f>(($G77*$H77)+$F77)*$C77*$D77*$E77</f>
        <v>4.2850000000000001</v>
      </c>
      <c r="Q77" s="28">
        <f>(($F77))*$C77*$D77*$E77</f>
        <v>2.29</v>
      </c>
      <c r="R77" s="28">
        <f>(($F77))*$C77*$D77*$E77</f>
        <v>2.29</v>
      </c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9"/>
      <c r="AF77" s="39"/>
      <c r="AG77" s="43">
        <f>($F77+$G77)*AG$7</f>
        <v>0</v>
      </c>
      <c r="AH77" s="56">
        <f>((P77+R77)*$AH$7)+(Q77*$AH$8)</f>
        <v>1.4580912976190477</v>
      </c>
      <c r="AI77" s="56">
        <f>((P77+R77)*$AI$7)+(Q77*$AI$8)</f>
        <v>0.29248410000000002</v>
      </c>
      <c r="AJ77" s="56">
        <f>((P77+R77)*$AJ$7)+(Q77*$AJ$8)</f>
        <v>0.44592112499999992</v>
      </c>
      <c r="AK77" s="61">
        <f>Q77*$AK$8</f>
        <v>115.1641</v>
      </c>
      <c r="AL77" s="56">
        <f t="shared" si="23"/>
        <v>0</v>
      </c>
      <c r="AM77" s="43">
        <f>($F77+$G77)*AM$7</f>
        <v>0</v>
      </c>
      <c r="AN77" s="49"/>
      <c r="AO77" s="49"/>
    </row>
    <row r="78" spans="1:41" s="93" customFormat="1" ht="15.75" customHeight="1" outlineLevel="1" x14ac:dyDescent="0.25">
      <c r="A78" s="82">
        <f t="shared" ref="A78:A79" si="37">1+A77</f>
        <v>3</v>
      </c>
      <c r="B78" s="83" t="s">
        <v>59</v>
      </c>
      <c r="C78" s="84">
        <v>1</v>
      </c>
      <c r="D78" s="84">
        <v>1</v>
      </c>
      <c r="E78" s="84">
        <v>1</v>
      </c>
      <c r="F78" s="85">
        <v>1.72</v>
      </c>
      <c r="G78" s="86">
        <v>5.25</v>
      </c>
      <c r="H78" s="46">
        <v>0.35</v>
      </c>
      <c r="I78" s="87">
        <f>(($G78*$H78)+$F78)*$C78*$D78*$E78</f>
        <v>3.5575000000000001</v>
      </c>
      <c r="J78" s="88">
        <f>(($F78))*$C78*$D78*$E78</f>
        <v>1.72</v>
      </c>
      <c r="K78" s="88">
        <f t="shared" ref="K78:K79" si="38">(($F78))*$C78*$D78*$E78</f>
        <v>1.72</v>
      </c>
      <c r="L78" s="88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90"/>
      <c r="AF78" s="90"/>
      <c r="AG78" s="91">
        <f>($F78+$G78)*AG$7</f>
        <v>0</v>
      </c>
      <c r="AH78" s="91">
        <f>((I78+L78)*$AH$7)+(J78*$AH$8)</f>
        <v>0.91465655357142861</v>
      </c>
      <c r="AI78" s="91">
        <f>((I78+L78)*$AI$7)+(J78*$AI$8)</f>
        <v>0.18347445000000001</v>
      </c>
      <c r="AJ78" s="91">
        <f>((I78+L78)*$AJ$7)+(J78*$AJ$8)</f>
        <v>0.27972506249999995</v>
      </c>
      <c r="AK78" s="92">
        <f>J78*$AK$8</f>
        <v>86.498800000000003</v>
      </c>
      <c r="AL78" s="56">
        <f t="shared" si="23"/>
        <v>0</v>
      </c>
      <c r="AM78" s="91">
        <f>($F78+$G78)*AM$7</f>
        <v>0</v>
      </c>
      <c r="AN78" s="92"/>
      <c r="AO78" s="92"/>
    </row>
    <row r="79" spans="1:41" s="93" customFormat="1" ht="15.75" customHeight="1" outlineLevel="1" x14ac:dyDescent="0.25">
      <c r="A79" s="82">
        <f t="shared" si="37"/>
        <v>4</v>
      </c>
      <c r="B79" s="83" t="s">
        <v>65</v>
      </c>
      <c r="C79" s="84">
        <v>1</v>
      </c>
      <c r="D79" s="84">
        <v>1</v>
      </c>
      <c r="E79" s="84">
        <v>1</v>
      </c>
      <c r="F79" s="85">
        <v>1.0129999999999999</v>
      </c>
      <c r="G79" s="86">
        <v>4.2</v>
      </c>
      <c r="H79" s="86">
        <f>H78+H78</f>
        <v>0.7</v>
      </c>
      <c r="I79" s="87">
        <f>(($G79*$H79)+$F79)*$C79*$D79*$E79</f>
        <v>3.9529999999999998</v>
      </c>
      <c r="J79" s="88">
        <f>(($F79))*$C79*$D79*$E79</f>
        <v>1.0129999999999999</v>
      </c>
      <c r="K79" s="88">
        <f t="shared" si="38"/>
        <v>1.0129999999999999</v>
      </c>
      <c r="L79" s="88">
        <f>F79*0.25</f>
        <v>0.25324999999999998</v>
      </c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90"/>
      <c r="AF79" s="90"/>
      <c r="AG79" s="91">
        <f t="shared" ref="AG79" si="39">($F79+$G79)*AG$7</f>
        <v>0</v>
      </c>
      <c r="AH79" s="91">
        <f>((I79+L79)*$AH$7)+(J79*$AH$8)</f>
        <v>0.81462926845238093</v>
      </c>
      <c r="AI79" s="91">
        <f>((I79+L79)*$AI$7)+(J79*$AI$8)</f>
        <v>0.16340959500000002</v>
      </c>
      <c r="AJ79" s="91">
        <f>((I79+L79)*$AJ$7)+(J79*$AJ$8)</f>
        <v>0.24913419374999995</v>
      </c>
      <c r="AK79" s="92">
        <f>J79*$AK$8</f>
        <v>50.943769999999994</v>
      </c>
      <c r="AL79" s="56">
        <f t="shared" si="23"/>
        <v>0.25324999999999998</v>
      </c>
      <c r="AM79" s="91">
        <f t="shared" ref="AM79" si="40">($F79+$G79)*AM$7</f>
        <v>0</v>
      </c>
      <c r="AN79" s="92"/>
      <c r="AO79" s="92"/>
    </row>
    <row r="80" spans="1:41" ht="15.75" customHeight="1" outlineLevel="1" x14ac:dyDescent="0.25">
      <c r="A80" s="58">
        <f>1+A78</f>
        <v>4</v>
      </c>
      <c r="B80" s="59" t="s">
        <v>66</v>
      </c>
      <c r="C80" s="45">
        <v>1</v>
      </c>
      <c r="D80" s="45">
        <v>1</v>
      </c>
      <c r="E80" s="45">
        <v>1</v>
      </c>
      <c r="F80" s="60">
        <v>3.17</v>
      </c>
      <c r="G80" s="46">
        <v>7.4</v>
      </c>
      <c r="H80" s="46">
        <v>0.35</v>
      </c>
      <c r="I80" s="81">
        <f>(($G80*$H80)+$F80)*$C80*$D80*$E80</f>
        <v>5.76</v>
      </c>
      <c r="J80" s="28">
        <f>(($F80))*$C80*$D80*$E80</f>
        <v>3.17</v>
      </c>
      <c r="K80" s="28">
        <f>(($F80))*$C80*$D80*$E80</f>
        <v>3.17</v>
      </c>
      <c r="L80" s="2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9"/>
      <c r="AF80" s="39"/>
      <c r="AG80" s="43">
        <f>($F80+$G80)*AG$7</f>
        <v>0</v>
      </c>
      <c r="AH80" s="56">
        <f>((I80+L80)*$AH$7)+(J80*$AH$8)</f>
        <v>1.5816140476190474</v>
      </c>
      <c r="AI80" s="56">
        <f>((I80+L80)*$AI$7)+(J80*$AI$8)</f>
        <v>0.31726200000000004</v>
      </c>
      <c r="AJ80" s="56">
        <f>((I80+L80)*$AJ$7)+(J80*$AJ$8)</f>
        <v>0.48369749999999995</v>
      </c>
      <c r="AK80" s="61">
        <f>J80*$AK$8</f>
        <v>159.41929999999999</v>
      </c>
      <c r="AL80" s="56">
        <f t="shared" si="23"/>
        <v>0</v>
      </c>
      <c r="AM80" s="43">
        <f>($F80+$G80)*AM$7</f>
        <v>0</v>
      </c>
      <c r="AN80" s="49"/>
      <c r="AO80" s="49"/>
    </row>
    <row r="81" spans="1:41" ht="15.75" customHeight="1" outlineLevel="1" x14ac:dyDescent="0.25">
      <c r="A81" s="99"/>
      <c r="B81" s="34"/>
      <c r="C81" s="35"/>
      <c r="D81" s="35"/>
      <c r="E81" s="35"/>
      <c r="F81" s="36"/>
      <c r="G81" s="37"/>
      <c r="H81" s="37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81"/>
      <c r="T81" s="28"/>
      <c r="U81" s="28"/>
      <c r="V81" s="38"/>
      <c r="W81" s="38"/>
      <c r="X81" s="38"/>
      <c r="Y81" s="38"/>
      <c r="Z81" s="38"/>
      <c r="AA81" s="38"/>
      <c r="AB81" s="38"/>
      <c r="AC81" s="38"/>
      <c r="AD81" s="38"/>
      <c r="AE81" s="39"/>
      <c r="AF81" s="39"/>
      <c r="AG81" s="40"/>
      <c r="AH81" s="41"/>
      <c r="AI81" s="41"/>
      <c r="AJ81" s="41"/>
      <c r="AK81" s="42"/>
      <c r="AL81" s="56"/>
      <c r="AM81" s="40"/>
      <c r="AN81" s="100"/>
      <c r="AO81" s="100"/>
    </row>
    <row r="82" spans="1:41" ht="15.75" customHeight="1" outlineLevel="1" x14ac:dyDescent="0.25">
      <c r="A82" s="33"/>
      <c r="B82" s="44" t="s">
        <v>71</v>
      </c>
      <c r="C82" s="45"/>
      <c r="D82" s="45"/>
      <c r="E82" s="45"/>
      <c r="F82" s="46"/>
      <c r="G82" s="46"/>
      <c r="H82" s="46"/>
      <c r="I82" s="38"/>
      <c r="J82" s="46"/>
      <c r="K82" s="46"/>
      <c r="L82" s="46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9"/>
      <c r="AF82" s="39"/>
      <c r="AG82" s="47"/>
      <c r="AH82" s="47"/>
      <c r="AI82" s="47"/>
      <c r="AJ82" s="48"/>
      <c r="AK82" s="49"/>
      <c r="AL82" s="56"/>
      <c r="AM82" s="47"/>
      <c r="AN82" s="49"/>
      <c r="AO82" s="49"/>
    </row>
    <row r="83" spans="1:41" ht="15.75" customHeight="1" outlineLevel="1" x14ac:dyDescent="0.25">
      <c r="A83" s="58">
        <v>1</v>
      </c>
      <c r="B83" s="59" t="s">
        <v>63</v>
      </c>
      <c r="C83" s="45">
        <v>1</v>
      </c>
      <c r="D83" s="45">
        <v>1</v>
      </c>
      <c r="E83" s="45">
        <v>1</v>
      </c>
      <c r="F83" s="60">
        <v>5.3639999999999999</v>
      </c>
      <c r="G83" s="46">
        <v>9.65</v>
      </c>
      <c r="H83" s="46">
        <v>0.3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81">
        <f>(($G83*$H83)+$F83)*$C83*$D83*$E83</f>
        <v>8.2590000000000003</v>
      </c>
      <c r="T83" s="28">
        <f>(($F83))*$C83*$D83*$E83</f>
        <v>5.3639999999999999</v>
      </c>
      <c r="U83" s="28">
        <f>(($F83))*$C83*$D83*$E83</f>
        <v>5.3639999999999999</v>
      </c>
      <c r="V83" s="38"/>
      <c r="W83" s="38"/>
      <c r="X83" s="38"/>
      <c r="Y83" s="38"/>
      <c r="Z83" s="38"/>
      <c r="AA83" s="38"/>
      <c r="AB83" s="38"/>
      <c r="AC83" s="38"/>
      <c r="AD83" s="38"/>
      <c r="AE83" s="39"/>
      <c r="AF83" s="39"/>
      <c r="AG83" s="43">
        <f>($F83+$G83)*AG$7</f>
        <v>0</v>
      </c>
      <c r="AH83" s="56">
        <f>((S83+U83)*$AH$7)+(T83*$AH$8)</f>
        <v>3.1829655928571432</v>
      </c>
      <c r="AI83" s="56">
        <f>((S83+U83)*$AI$7)+(T83*$AI$8)</f>
        <v>0.63848322000000013</v>
      </c>
      <c r="AJ83" s="56">
        <f>((S83+U83)*$AJ$7)+(T83*$AJ$8)</f>
        <v>0.9734312249999999</v>
      </c>
      <c r="AK83" s="61">
        <f>T83*$AK$8</f>
        <v>269.75556</v>
      </c>
      <c r="AL83" s="56">
        <f t="shared" si="23"/>
        <v>0</v>
      </c>
      <c r="AM83" s="43">
        <f>($F83+$G83)*AM$7</f>
        <v>0</v>
      </c>
      <c r="AN83" s="49"/>
      <c r="AO83" s="49"/>
    </row>
    <row r="84" spans="1:41" ht="15.75" customHeight="1" outlineLevel="1" x14ac:dyDescent="0.25">
      <c r="A84" s="58">
        <f>1+A83</f>
        <v>2</v>
      </c>
      <c r="B84" s="59" t="s">
        <v>14</v>
      </c>
      <c r="C84" s="45">
        <v>1</v>
      </c>
      <c r="D84" s="45">
        <v>1</v>
      </c>
      <c r="E84" s="45">
        <v>1</v>
      </c>
      <c r="F84" s="60">
        <v>2.29</v>
      </c>
      <c r="G84" s="46">
        <v>6.65</v>
      </c>
      <c r="H84" s="46">
        <v>0.3</v>
      </c>
      <c r="I84" s="63"/>
      <c r="J84" s="63"/>
      <c r="K84" s="63"/>
      <c r="L84" s="63"/>
      <c r="M84" s="81"/>
      <c r="N84" s="28"/>
      <c r="O84" s="28"/>
      <c r="P84" s="81">
        <f>(($G84*$H84)+$F84)*$C84*$D84*$E84</f>
        <v>4.2850000000000001</v>
      </c>
      <c r="Q84" s="28">
        <f>(($F84))*$C84*$D84*$E84</f>
        <v>2.29</v>
      </c>
      <c r="R84" s="28">
        <f>(($F84))*$C84*$D84*$E84</f>
        <v>2.29</v>
      </c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9"/>
      <c r="AF84" s="39"/>
      <c r="AG84" s="43">
        <f>($F84+$G84)*AG$7</f>
        <v>0</v>
      </c>
      <c r="AH84" s="56">
        <f>((P84+R84)*$AH$7)+(Q84*$AH$8)</f>
        <v>1.4580912976190477</v>
      </c>
      <c r="AI84" s="56">
        <f>((P84+R84)*$AI$7)+(Q84*$AI$8)</f>
        <v>0.29248410000000002</v>
      </c>
      <c r="AJ84" s="56">
        <f>((P84+R84)*$AJ$7)+(Q84*$AJ$8)</f>
        <v>0.44592112499999992</v>
      </c>
      <c r="AK84" s="61">
        <f>Q84*$AK$8</f>
        <v>115.1641</v>
      </c>
      <c r="AL84" s="56">
        <f t="shared" si="23"/>
        <v>0</v>
      </c>
      <c r="AM84" s="43">
        <f>($F84+$G84)*AM$7</f>
        <v>0</v>
      </c>
      <c r="AN84" s="49"/>
      <c r="AO84" s="49"/>
    </row>
    <row r="85" spans="1:41" s="93" customFormat="1" ht="15.75" customHeight="1" outlineLevel="1" x14ac:dyDescent="0.25">
      <c r="A85" s="82">
        <f t="shared" ref="A85:A86" si="41">1+A84</f>
        <v>3</v>
      </c>
      <c r="B85" s="83" t="s">
        <v>59</v>
      </c>
      <c r="C85" s="84">
        <v>1</v>
      </c>
      <c r="D85" s="84">
        <v>1</v>
      </c>
      <c r="E85" s="84">
        <v>1</v>
      </c>
      <c r="F85" s="85">
        <v>1.72</v>
      </c>
      <c r="G85" s="86">
        <v>5.25</v>
      </c>
      <c r="H85" s="46">
        <v>0.35</v>
      </c>
      <c r="I85" s="87">
        <f>(($G85*$H85)+$F85)*$C85*$D85*$E85</f>
        <v>3.5575000000000001</v>
      </c>
      <c r="J85" s="88">
        <f>(($F85))*$C85*$D85*$E85</f>
        <v>1.72</v>
      </c>
      <c r="K85" s="88">
        <f t="shared" ref="K85:K86" si="42">(($F85))*$C85*$D85*$E85</f>
        <v>1.72</v>
      </c>
      <c r="L85" s="88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90"/>
      <c r="AF85" s="90"/>
      <c r="AG85" s="91">
        <f>($F85+$G85)*AG$7</f>
        <v>0</v>
      </c>
      <c r="AH85" s="91">
        <f>((I85+L85)*$AH$7)+(J85*$AH$8)</f>
        <v>0.91465655357142861</v>
      </c>
      <c r="AI85" s="91">
        <f>((I85+L85)*$AI$7)+(J85*$AI$8)</f>
        <v>0.18347445000000001</v>
      </c>
      <c r="AJ85" s="91">
        <f>((I85+L85)*$AJ$7)+(J85*$AJ$8)</f>
        <v>0.27972506249999995</v>
      </c>
      <c r="AK85" s="92">
        <f>J85*$AK$8</f>
        <v>86.498800000000003</v>
      </c>
      <c r="AL85" s="56">
        <f t="shared" si="23"/>
        <v>0</v>
      </c>
      <c r="AM85" s="91">
        <f>($F85+$G85)*AM$7</f>
        <v>0</v>
      </c>
      <c r="AN85" s="92"/>
      <c r="AO85" s="92"/>
    </row>
    <row r="86" spans="1:41" s="93" customFormat="1" ht="15.75" customHeight="1" outlineLevel="1" x14ac:dyDescent="0.25">
      <c r="A86" s="82">
        <f t="shared" si="41"/>
        <v>4</v>
      </c>
      <c r="B86" s="83" t="s">
        <v>65</v>
      </c>
      <c r="C86" s="84">
        <v>1</v>
      </c>
      <c r="D86" s="84">
        <v>1</v>
      </c>
      <c r="E86" s="84">
        <v>1</v>
      </c>
      <c r="F86" s="85">
        <v>1.0129999999999999</v>
      </c>
      <c r="G86" s="86">
        <v>4.2</v>
      </c>
      <c r="H86" s="86">
        <f>H85+H85</f>
        <v>0.7</v>
      </c>
      <c r="I86" s="87">
        <f>(($G86*$H86)+$F86)*$C86*$D86*$E86</f>
        <v>3.9529999999999998</v>
      </c>
      <c r="J86" s="88">
        <f>(($F86))*$C86*$D86*$E86</f>
        <v>1.0129999999999999</v>
      </c>
      <c r="K86" s="88">
        <f t="shared" si="42"/>
        <v>1.0129999999999999</v>
      </c>
      <c r="L86" s="88">
        <f>F86*0.25</f>
        <v>0.25324999999999998</v>
      </c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90"/>
      <c r="AF86" s="90"/>
      <c r="AG86" s="91">
        <f t="shared" ref="AG86" si="43">($F86+$G86)*AG$7</f>
        <v>0</v>
      </c>
      <c r="AH86" s="91">
        <f>((I86+L86)*$AH$7)+(J86*$AH$8)</f>
        <v>0.81462926845238093</v>
      </c>
      <c r="AI86" s="91">
        <f>((I86+L86)*$AI$7)+(J86*$AI$8)</f>
        <v>0.16340959500000002</v>
      </c>
      <c r="AJ86" s="91">
        <f>((I86+L86)*$AJ$7)+(J86*$AJ$8)</f>
        <v>0.24913419374999995</v>
      </c>
      <c r="AK86" s="92">
        <f>J86*$AK$8</f>
        <v>50.943769999999994</v>
      </c>
      <c r="AL86" s="56">
        <f t="shared" si="23"/>
        <v>0.25324999999999998</v>
      </c>
      <c r="AM86" s="91">
        <f t="shared" ref="AM86" si="44">($F86+$G86)*AM$7</f>
        <v>0</v>
      </c>
      <c r="AN86" s="92"/>
      <c r="AO86" s="92"/>
    </row>
    <row r="87" spans="1:41" ht="15.75" customHeight="1" outlineLevel="1" x14ac:dyDescent="0.25">
      <c r="A87" s="58">
        <f>1+A85</f>
        <v>4</v>
      </c>
      <c r="B87" s="59" t="s">
        <v>66</v>
      </c>
      <c r="C87" s="45">
        <v>1</v>
      </c>
      <c r="D87" s="45">
        <v>1</v>
      </c>
      <c r="E87" s="45">
        <v>1</v>
      </c>
      <c r="F87" s="60">
        <v>3.17</v>
      </c>
      <c r="G87" s="46">
        <v>7.4</v>
      </c>
      <c r="H87" s="46">
        <v>0.35</v>
      </c>
      <c r="I87" s="81">
        <f>(($G87*$H87)+$F87)*$C87*$D87*$E87</f>
        <v>5.76</v>
      </c>
      <c r="J87" s="28">
        <f>(($F87))*$C87*$D87*$E87</f>
        <v>3.17</v>
      </c>
      <c r="K87" s="28">
        <f>(($F87))*$C87*$D87*$E87</f>
        <v>3.17</v>
      </c>
      <c r="L87" s="2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9"/>
      <c r="AF87" s="39"/>
      <c r="AG87" s="43">
        <f>($F87+$G87)*AG$7</f>
        <v>0</v>
      </c>
      <c r="AH87" s="56">
        <f>((I87+L87)*$AH$7)+(J87*$AH$8)</f>
        <v>1.5816140476190474</v>
      </c>
      <c r="AI87" s="56">
        <f>((I87+L87)*$AI$7)+(J87*$AI$8)</f>
        <v>0.31726200000000004</v>
      </c>
      <c r="AJ87" s="56">
        <f>((I87+L87)*$AJ$7)+(J87*$AJ$8)</f>
        <v>0.48369749999999995</v>
      </c>
      <c r="AK87" s="61">
        <f>J87*$AK$8</f>
        <v>159.41929999999999</v>
      </c>
      <c r="AL87" s="56">
        <f t="shared" si="23"/>
        <v>0</v>
      </c>
      <c r="AM87" s="43">
        <f>($F87+$G87)*AM$7</f>
        <v>0</v>
      </c>
      <c r="AN87" s="49"/>
      <c r="AO87" s="49"/>
    </row>
    <row r="88" spans="1:41" ht="15.75" customHeight="1" outlineLevel="1" x14ac:dyDescent="0.25">
      <c r="A88" s="99"/>
      <c r="B88" s="34"/>
      <c r="C88" s="35"/>
      <c r="D88" s="35"/>
      <c r="E88" s="35"/>
      <c r="F88" s="36"/>
      <c r="G88" s="37"/>
      <c r="H88" s="37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81"/>
      <c r="T88" s="28"/>
      <c r="U88" s="28"/>
      <c r="V88" s="38"/>
      <c r="W88" s="38"/>
      <c r="X88" s="38"/>
      <c r="Y88" s="38"/>
      <c r="Z88" s="38"/>
      <c r="AA88" s="38"/>
      <c r="AB88" s="38"/>
      <c r="AC88" s="38"/>
      <c r="AD88" s="38"/>
      <c r="AE88" s="39"/>
      <c r="AF88" s="39"/>
      <c r="AG88" s="40"/>
      <c r="AH88" s="41"/>
      <c r="AI88" s="41"/>
      <c r="AJ88" s="41"/>
      <c r="AK88" s="42"/>
      <c r="AL88" s="56"/>
      <c r="AM88" s="40"/>
      <c r="AN88" s="100"/>
      <c r="AO88" s="100"/>
    </row>
    <row r="89" spans="1:41" ht="15.75" customHeight="1" outlineLevel="1" x14ac:dyDescent="0.25">
      <c r="A89" s="33"/>
      <c r="B89" s="44" t="s">
        <v>72</v>
      </c>
      <c r="C89" s="45"/>
      <c r="D89" s="45"/>
      <c r="E89" s="45"/>
      <c r="F89" s="46"/>
      <c r="G89" s="46"/>
      <c r="H89" s="46"/>
      <c r="I89" s="38"/>
      <c r="J89" s="46"/>
      <c r="K89" s="46"/>
      <c r="L89" s="46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9"/>
      <c r="AF89" s="39"/>
      <c r="AG89" s="47"/>
      <c r="AH89" s="47"/>
      <c r="AI89" s="47"/>
      <c r="AJ89" s="48"/>
      <c r="AK89" s="49"/>
      <c r="AL89" s="56"/>
      <c r="AM89" s="47"/>
      <c r="AN89" s="49"/>
      <c r="AO89" s="49"/>
    </row>
    <row r="90" spans="1:41" ht="15.75" customHeight="1" outlineLevel="1" x14ac:dyDescent="0.25">
      <c r="A90" s="58">
        <v>1</v>
      </c>
      <c r="B90" s="59" t="s">
        <v>63</v>
      </c>
      <c r="C90" s="45">
        <v>1</v>
      </c>
      <c r="D90" s="45">
        <v>1</v>
      </c>
      <c r="E90" s="45">
        <v>1</v>
      </c>
      <c r="F90" s="60">
        <v>5.3639999999999999</v>
      </c>
      <c r="G90" s="46">
        <v>9.65</v>
      </c>
      <c r="H90" s="46">
        <v>0.3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81">
        <f>(($G90*$H90)+$F90)*$C90*$D90*$E90</f>
        <v>8.2590000000000003</v>
      </c>
      <c r="T90" s="28">
        <f>(($F90))*$C90*$D90*$E90</f>
        <v>5.3639999999999999</v>
      </c>
      <c r="U90" s="28">
        <f>(($F90))*$C90*$D90*$E90</f>
        <v>5.3639999999999999</v>
      </c>
      <c r="V90" s="38"/>
      <c r="W90" s="38"/>
      <c r="X90" s="38"/>
      <c r="Y90" s="38"/>
      <c r="Z90" s="38"/>
      <c r="AA90" s="38"/>
      <c r="AB90" s="38"/>
      <c r="AC90" s="38"/>
      <c r="AD90" s="38"/>
      <c r="AE90" s="39"/>
      <c r="AF90" s="39"/>
      <c r="AG90" s="43">
        <f>($F90+$G90)*AG$7</f>
        <v>0</v>
      </c>
      <c r="AH90" s="56">
        <f>((S90+U90)*$AH$7)+(T90*$AH$8)</f>
        <v>3.1829655928571432</v>
      </c>
      <c r="AI90" s="56">
        <f>((S90+U90)*$AI$7)+(T90*$AI$8)</f>
        <v>0.63848322000000013</v>
      </c>
      <c r="AJ90" s="56">
        <f>((S90+U90)*$AJ$7)+(T90*$AJ$8)</f>
        <v>0.9734312249999999</v>
      </c>
      <c r="AK90" s="61">
        <f>T90*$AK$8</f>
        <v>269.75556</v>
      </c>
      <c r="AL90" s="56">
        <f t="shared" si="23"/>
        <v>0</v>
      </c>
      <c r="AM90" s="43">
        <f>($F90+$G90)*AM$7</f>
        <v>0</v>
      </c>
      <c r="AN90" s="49"/>
      <c r="AO90" s="49"/>
    </row>
    <row r="91" spans="1:41" ht="15.75" customHeight="1" outlineLevel="1" x14ac:dyDescent="0.25">
      <c r="A91" s="58">
        <f>1+A90</f>
        <v>2</v>
      </c>
      <c r="B91" s="59" t="s">
        <v>14</v>
      </c>
      <c r="C91" s="45">
        <v>1</v>
      </c>
      <c r="D91" s="45">
        <v>1</v>
      </c>
      <c r="E91" s="45">
        <v>1</v>
      </c>
      <c r="F91" s="60">
        <v>2.2189999999999999</v>
      </c>
      <c r="G91" s="46">
        <v>6.5</v>
      </c>
      <c r="H91" s="46">
        <v>0.3</v>
      </c>
      <c r="I91" s="63"/>
      <c r="J91" s="63"/>
      <c r="K91" s="63"/>
      <c r="L91" s="63"/>
      <c r="M91" s="81"/>
      <c r="N91" s="28"/>
      <c r="O91" s="28"/>
      <c r="P91" s="81">
        <f>(($G91*$H91)+$F91)*$C91*$D91*$E91</f>
        <v>4.1689999999999996</v>
      </c>
      <c r="Q91" s="28">
        <f>(($F91))*$C91*$D91*$E91</f>
        <v>2.2189999999999999</v>
      </c>
      <c r="R91" s="28">
        <f>(($F91))*$C91*$D91*$E91</f>
        <v>2.2189999999999999</v>
      </c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9"/>
      <c r="AF91" s="39"/>
      <c r="AG91" s="43">
        <f>($F91+$G91)*AG$7</f>
        <v>0</v>
      </c>
      <c r="AH91" s="56">
        <f>((P91+R91)*$AH$7)+(Q91*$AH$8)</f>
        <v>1.415087080952381</v>
      </c>
      <c r="AI91" s="56">
        <f>((P91+R91)*$AI$7)+(Q91*$AI$8)</f>
        <v>0.28385771999999998</v>
      </c>
      <c r="AJ91" s="56">
        <f>((P91+R91)*$AJ$7)+(Q91*$AJ$8)</f>
        <v>0.43276934999999994</v>
      </c>
      <c r="AK91" s="61">
        <f>Q91*$AK$8</f>
        <v>111.59350999999999</v>
      </c>
      <c r="AL91" s="56">
        <f t="shared" si="23"/>
        <v>0</v>
      </c>
      <c r="AM91" s="43">
        <f>($F91+$G91)*AM$7</f>
        <v>0</v>
      </c>
      <c r="AN91" s="49"/>
      <c r="AO91" s="49"/>
    </row>
    <row r="92" spans="1:41" s="93" customFormat="1" ht="15.75" customHeight="1" outlineLevel="1" x14ac:dyDescent="0.25">
      <c r="A92" s="82">
        <f t="shared" ref="A92:A93" si="45">1+A91</f>
        <v>3</v>
      </c>
      <c r="B92" s="83" t="s">
        <v>59</v>
      </c>
      <c r="C92" s="84">
        <v>1</v>
      </c>
      <c r="D92" s="84">
        <v>1</v>
      </c>
      <c r="E92" s="84">
        <v>1</v>
      </c>
      <c r="F92" s="85">
        <v>1.72</v>
      </c>
      <c r="G92" s="86">
        <v>5.25</v>
      </c>
      <c r="H92" s="46">
        <v>0.35</v>
      </c>
      <c r="I92" s="87">
        <f>(($G92*$H92)+$F92)*$C92*$D92*$E92</f>
        <v>3.5575000000000001</v>
      </c>
      <c r="J92" s="88">
        <f t="shared" ref="J92:K93" si="46">(($F92))*$C92*$D92*$E92</f>
        <v>1.72</v>
      </c>
      <c r="K92" s="88">
        <f t="shared" si="46"/>
        <v>1.72</v>
      </c>
      <c r="L92" s="88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90"/>
      <c r="AF92" s="90"/>
      <c r="AG92" s="91">
        <f>($F92+$G92)*AG$7</f>
        <v>0</v>
      </c>
      <c r="AH92" s="91">
        <f>((I92+L92)*$AH$7)+(J92*$AH$8)</f>
        <v>0.91465655357142861</v>
      </c>
      <c r="AI92" s="91">
        <f>((I92+L92)*$AI$7)+(J92*$AI$8)</f>
        <v>0.18347445000000001</v>
      </c>
      <c r="AJ92" s="91">
        <f>((I92+L92)*$AJ$7)+(J92*$AJ$8)</f>
        <v>0.27972506249999995</v>
      </c>
      <c r="AK92" s="92">
        <f>J92*$AK$8</f>
        <v>86.498800000000003</v>
      </c>
      <c r="AL92" s="56">
        <f t="shared" si="23"/>
        <v>0</v>
      </c>
      <c r="AM92" s="91">
        <f>($F92+$G92)*AM$7</f>
        <v>0</v>
      </c>
      <c r="AN92" s="92"/>
      <c r="AO92" s="92"/>
    </row>
    <row r="93" spans="1:41" s="93" customFormat="1" ht="15.75" customHeight="1" outlineLevel="1" x14ac:dyDescent="0.25">
      <c r="A93" s="82">
        <f t="shared" si="45"/>
        <v>4</v>
      </c>
      <c r="B93" s="83" t="s">
        <v>65</v>
      </c>
      <c r="C93" s="84">
        <v>1</v>
      </c>
      <c r="D93" s="84">
        <v>1</v>
      </c>
      <c r="E93" s="84">
        <v>1</v>
      </c>
      <c r="F93" s="85">
        <v>1.0129999999999999</v>
      </c>
      <c r="G93" s="86">
        <v>4.2</v>
      </c>
      <c r="H93" s="86">
        <f>H92+H92</f>
        <v>0.7</v>
      </c>
      <c r="I93" s="87">
        <f>(($G93*$H93)+$F93)*$C93*$D93*$E93</f>
        <v>3.9529999999999998</v>
      </c>
      <c r="J93" s="88">
        <f t="shared" si="46"/>
        <v>1.0129999999999999</v>
      </c>
      <c r="K93" s="88">
        <f t="shared" si="46"/>
        <v>1.0129999999999999</v>
      </c>
      <c r="L93" s="88">
        <f>F93*0.25</f>
        <v>0.25324999999999998</v>
      </c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90"/>
      <c r="AF93" s="90"/>
      <c r="AG93" s="91">
        <f t="shared" ref="AG93" si="47">($F93+$G93)*AG$7</f>
        <v>0</v>
      </c>
      <c r="AH93" s="91">
        <f>((I93+L93)*$AH$7)+(J93*$AH$8)</f>
        <v>0.81462926845238093</v>
      </c>
      <c r="AI93" s="91">
        <f>((I93+L93)*$AI$7)+(J93*$AI$8)</f>
        <v>0.16340959500000002</v>
      </c>
      <c r="AJ93" s="91">
        <f>((I93+L93)*$AJ$7)+(J93*$AJ$8)</f>
        <v>0.24913419374999995</v>
      </c>
      <c r="AK93" s="92">
        <f>J93*$AK$8</f>
        <v>50.943769999999994</v>
      </c>
      <c r="AL93" s="56">
        <f t="shared" si="23"/>
        <v>0.25324999999999998</v>
      </c>
      <c r="AM93" s="91">
        <f t="shared" ref="AM93" si="48">($F93+$G93)*AM$7</f>
        <v>0</v>
      </c>
      <c r="AN93" s="92"/>
      <c r="AO93" s="92"/>
    </row>
    <row r="94" spans="1:41" ht="15.75" customHeight="1" outlineLevel="1" x14ac:dyDescent="0.25">
      <c r="A94" s="58">
        <f>1+A92</f>
        <v>4</v>
      </c>
      <c r="B94" s="59" t="s">
        <v>66</v>
      </c>
      <c r="C94" s="45">
        <v>1</v>
      </c>
      <c r="D94" s="45">
        <v>1</v>
      </c>
      <c r="E94" s="45">
        <v>1</v>
      </c>
      <c r="F94" s="60">
        <v>3.07</v>
      </c>
      <c r="G94" s="46">
        <v>7.25</v>
      </c>
      <c r="H94" s="46">
        <v>0.35</v>
      </c>
      <c r="I94" s="81">
        <f>(($G94*$H94)+$F94)*$C94*$D94*$E94</f>
        <v>5.6074999999999999</v>
      </c>
      <c r="J94" s="28">
        <f>(($F94))*$C94*$D94*$E94</f>
        <v>3.07</v>
      </c>
      <c r="K94" s="28">
        <f>(($F94))*$C94*$D94*$E94</f>
        <v>3.07</v>
      </c>
      <c r="L94" s="2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9"/>
      <c r="AF94" s="39"/>
      <c r="AG94" s="43">
        <f>($F94+$G94)*AG$7</f>
        <v>0</v>
      </c>
      <c r="AH94" s="56">
        <f>((I94+L94)*$AH$7)+(J94*$AH$8)</f>
        <v>1.5355381011904763</v>
      </c>
      <c r="AI94" s="56">
        <f>((I94+L94)*$AI$7)+(J94*$AI$8)</f>
        <v>0.30801944999999997</v>
      </c>
      <c r="AJ94" s="56">
        <f>((I94+L94)*$AJ$7)+(J94*$AJ$8)</f>
        <v>0.46960631249999996</v>
      </c>
      <c r="AK94" s="61">
        <f>J94*$AK$8</f>
        <v>154.3903</v>
      </c>
      <c r="AL94" s="56">
        <f t="shared" si="23"/>
        <v>0</v>
      </c>
      <c r="AM94" s="43">
        <f>($F94+$G94)*AM$7</f>
        <v>0</v>
      </c>
      <c r="AN94" s="49"/>
      <c r="AO94" s="49"/>
    </row>
    <row r="95" spans="1:41" ht="15.75" customHeight="1" outlineLevel="1" x14ac:dyDescent="0.25">
      <c r="A95" s="99"/>
      <c r="B95" s="34"/>
      <c r="C95" s="35"/>
      <c r="D95" s="35"/>
      <c r="E95" s="35"/>
      <c r="F95" s="36"/>
      <c r="G95" s="37"/>
      <c r="H95" s="37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81"/>
      <c r="T95" s="28"/>
      <c r="U95" s="28"/>
      <c r="V95" s="38"/>
      <c r="W95" s="38"/>
      <c r="X95" s="38"/>
      <c r="Y95" s="38"/>
      <c r="Z95" s="38"/>
      <c r="AA95" s="38"/>
      <c r="AB95" s="38"/>
      <c r="AC95" s="38"/>
      <c r="AD95" s="38"/>
      <c r="AE95" s="39"/>
      <c r="AF95" s="39"/>
      <c r="AG95" s="40"/>
      <c r="AH95" s="41"/>
      <c r="AI95" s="41"/>
      <c r="AJ95" s="41"/>
      <c r="AK95" s="42"/>
      <c r="AL95" s="56">
        <f t="shared" si="23"/>
        <v>0</v>
      </c>
      <c r="AM95" s="40"/>
      <c r="AN95" s="100"/>
      <c r="AO95" s="100"/>
    </row>
    <row r="96" spans="1:41" ht="15.75" customHeight="1" outlineLevel="1" x14ac:dyDescent="0.25">
      <c r="A96" s="33"/>
      <c r="B96" s="44" t="s">
        <v>73</v>
      </c>
      <c r="C96" s="45"/>
      <c r="D96" s="45"/>
      <c r="E96" s="45"/>
      <c r="F96" s="46"/>
      <c r="G96" s="46"/>
      <c r="H96" s="46"/>
      <c r="I96" s="38"/>
      <c r="J96" s="46"/>
      <c r="K96" s="46"/>
      <c r="L96" s="46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9"/>
      <c r="AF96" s="39"/>
      <c r="AG96" s="47"/>
      <c r="AH96" s="47"/>
      <c r="AI96" s="47"/>
      <c r="AJ96" s="48"/>
      <c r="AK96" s="49"/>
      <c r="AL96" s="56">
        <f t="shared" si="23"/>
        <v>0</v>
      </c>
      <c r="AM96" s="47"/>
      <c r="AN96" s="49"/>
      <c r="AO96" s="49"/>
    </row>
    <row r="97" spans="1:41" ht="15.75" customHeight="1" outlineLevel="1" x14ac:dyDescent="0.25">
      <c r="A97" s="58">
        <v>1</v>
      </c>
      <c r="B97" s="59" t="s">
        <v>63</v>
      </c>
      <c r="C97" s="45">
        <v>1</v>
      </c>
      <c r="D97" s="45">
        <v>1</v>
      </c>
      <c r="E97" s="45">
        <v>1</v>
      </c>
      <c r="F97" s="60">
        <v>6.22</v>
      </c>
      <c r="G97" s="46">
        <v>10.65</v>
      </c>
      <c r="H97" s="46">
        <v>0.3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81">
        <f>(($G97*$H97)+$F97)*$C97*$D97*$E97</f>
        <v>9.4149999999999991</v>
      </c>
      <c r="T97" s="28">
        <f>(($F97))*$C97*$D97*$E97</f>
        <v>6.22</v>
      </c>
      <c r="U97" s="28">
        <f>(($F97))*$C97*$D97*$E97</f>
        <v>6.22</v>
      </c>
      <c r="V97" s="38"/>
      <c r="W97" s="38"/>
      <c r="X97" s="38"/>
      <c r="Y97" s="38"/>
      <c r="Z97" s="38"/>
      <c r="AA97" s="38"/>
      <c r="AB97" s="38"/>
      <c r="AC97" s="38"/>
      <c r="AD97" s="38"/>
      <c r="AE97" s="39"/>
      <c r="AF97" s="39"/>
      <c r="AG97" s="43">
        <f>($F97+$G97)*AG$7</f>
        <v>0</v>
      </c>
      <c r="AH97" s="56">
        <f>((S97+U97)*$AH$7)+(T97*$AH$8)</f>
        <v>3.6697367261904761</v>
      </c>
      <c r="AI97" s="56">
        <f>((S97+U97)*$AI$7)+(T97*$AI$8)</f>
        <v>0.73612650000000002</v>
      </c>
      <c r="AJ97" s="56">
        <f>((S97+U97)*$AJ$7)+(T97*$AJ$8)</f>
        <v>1.1222981249999997</v>
      </c>
      <c r="AK97" s="61">
        <f>T97*$AK$8</f>
        <v>312.80379999999997</v>
      </c>
      <c r="AL97" s="56">
        <f t="shared" si="23"/>
        <v>0</v>
      </c>
      <c r="AM97" s="43">
        <f>($F97+$G97)*AM$7</f>
        <v>0</v>
      </c>
      <c r="AN97" s="49"/>
      <c r="AO97" s="49"/>
    </row>
    <row r="98" spans="1:41" ht="15.75" customHeight="1" outlineLevel="1" x14ac:dyDescent="0.25">
      <c r="A98" s="58">
        <f>1+A97</f>
        <v>2</v>
      </c>
      <c r="B98" s="59" t="s">
        <v>14</v>
      </c>
      <c r="C98" s="45">
        <v>1</v>
      </c>
      <c r="D98" s="45">
        <v>1</v>
      </c>
      <c r="E98" s="45">
        <v>1</v>
      </c>
      <c r="F98" s="60">
        <v>2.2189999999999999</v>
      </c>
      <c r="G98" s="46">
        <v>6.5</v>
      </c>
      <c r="H98" s="46">
        <v>0.3</v>
      </c>
      <c r="I98" s="63"/>
      <c r="J98" s="63"/>
      <c r="K98" s="63"/>
      <c r="L98" s="63"/>
      <c r="M98" s="81"/>
      <c r="N98" s="28"/>
      <c r="O98" s="28"/>
      <c r="P98" s="81">
        <f>(($G98*$H98)+$F98)*$C98*$D98*$E98</f>
        <v>4.1689999999999996</v>
      </c>
      <c r="Q98" s="28">
        <f>(($F98))*$C98*$D98*$E98</f>
        <v>2.2189999999999999</v>
      </c>
      <c r="R98" s="28">
        <f>(($F98))*$C98*$D98*$E98</f>
        <v>2.2189999999999999</v>
      </c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9"/>
      <c r="AF98" s="39"/>
      <c r="AG98" s="43">
        <f>($F98+$G98)*AG$7</f>
        <v>0</v>
      </c>
      <c r="AH98" s="56">
        <f>((P98+R98)*$AH$7)+(Q98*$AH$8)</f>
        <v>1.415087080952381</v>
      </c>
      <c r="AI98" s="56">
        <f>((P98+R98)*$AI$7)+(Q98*$AI$8)</f>
        <v>0.28385771999999998</v>
      </c>
      <c r="AJ98" s="56">
        <f>((P98+R98)*$AJ$7)+(Q98*$AJ$8)</f>
        <v>0.43276934999999994</v>
      </c>
      <c r="AK98" s="61">
        <f>Q98*$AK$8</f>
        <v>111.59350999999999</v>
      </c>
      <c r="AL98" s="56">
        <f t="shared" si="23"/>
        <v>0</v>
      </c>
      <c r="AM98" s="43">
        <f>($F98+$G98)*AM$7</f>
        <v>0</v>
      </c>
      <c r="AN98" s="49"/>
      <c r="AO98" s="49"/>
    </row>
    <row r="99" spans="1:41" s="93" customFormat="1" ht="15.75" customHeight="1" outlineLevel="1" x14ac:dyDescent="0.25">
      <c r="A99" s="82">
        <f t="shared" ref="A99:A100" si="49">1+A98</f>
        <v>3</v>
      </c>
      <c r="B99" s="83" t="s">
        <v>59</v>
      </c>
      <c r="C99" s="84">
        <v>1</v>
      </c>
      <c r="D99" s="84">
        <v>1</v>
      </c>
      <c r="E99" s="84">
        <v>1</v>
      </c>
      <c r="F99" s="85">
        <v>1.72</v>
      </c>
      <c r="G99" s="86">
        <v>5.25</v>
      </c>
      <c r="H99" s="46">
        <v>0.35</v>
      </c>
      <c r="I99" s="87">
        <f>(($G99*$H99)+$F99)*$C99*$D99*$E99</f>
        <v>3.5575000000000001</v>
      </c>
      <c r="J99" s="88">
        <f>(($F99))*$C99*$D99*$E99</f>
        <v>1.72</v>
      </c>
      <c r="K99" s="88">
        <f t="shared" ref="K99:K100" si="50">(($F99))*$C99*$D99*$E99</f>
        <v>1.72</v>
      </c>
      <c r="L99" s="88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90"/>
      <c r="AF99" s="90"/>
      <c r="AG99" s="91">
        <f>($F99+$G99)*AG$7</f>
        <v>0</v>
      </c>
      <c r="AH99" s="91">
        <f>((I99+L99)*$AH$7)+(J99*$AH$8)</f>
        <v>0.91465655357142861</v>
      </c>
      <c r="AI99" s="91">
        <f>((I99+L99)*$AI$7)+(J99*$AI$8)</f>
        <v>0.18347445000000001</v>
      </c>
      <c r="AJ99" s="91">
        <f>((I99+L99)*$AJ$7)+(J99*$AJ$8)</f>
        <v>0.27972506249999995</v>
      </c>
      <c r="AK99" s="92">
        <f>J99*$AK$8</f>
        <v>86.498800000000003</v>
      </c>
      <c r="AL99" s="56">
        <f t="shared" si="23"/>
        <v>0</v>
      </c>
      <c r="AM99" s="91">
        <f>($F99+$G99)*AM$7</f>
        <v>0</v>
      </c>
      <c r="AN99" s="92"/>
      <c r="AO99" s="92"/>
    </row>
    <row r="100" spans="1:41" s="93" customFormat="1" ht="15.75" customHeight="1" outlineLevel="1" x14ac:dyDescent="0.25">
      <c r="A100" s="82">
        <f t="shared" si="49"/>
        <v>4</v>
      </c>
      <c r="B100" s="83" t="s">
        <v>65</v>
      </c>
      <c r="C100" s="84">
        <v>1</v>
      </c>
      <c r="D100" s="84">
        <v>1</v>
      </c>
      <c r="E100" s="84">
        <v>1</v>
      </c>
      <c r="F100" s="85">
        <v>1.0129999999999999</v>
      </c>
      <c r="G100" s="86">
        <v>4.2</v>
      </c>
      <c r="H100" s="86">
        <f>H99+H99</f>
        <v>0.7</v>
      </c>
      <c r="I100" s="87">
        <f>(($G100*$H100)+$F100)*$C100*$D100*$E100</f>
        <v>3.9529999999999998</v>
      </c>
      <c r="J100" s="88">
        <f>(($F100))*$C100*$D100*$E100</f>
        <v>1.0129999999999999</v>
      </c>
      <c r="K100" s="88">
        <f t="shared" si="50"/>
        <v>1.0129999999999999</v>
      </c>
      <c r="L100" s="88">
        <f>F100*0.25</f>
        <v>0.25324999999999998</v>
      </c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90"/>
      <c r="AF100" s="90"/>
      <c r="AG100" s="91">
        <f t="shared" ref="AG100" si="51">($F100+$G100)*AG$7</f>
        <v>0</v>
      </c>
      <c r="AH100" s="91">
        <f>((I100+L100)*$AH$7)+(J100*$AH$8)</f>
        <v>0.81462926845238093</v>
      </c>
      <c r="AI100" s="91">
        <f>((I100+L100)*$AI$7)+(J100*$AI$8)</f>
        <v>0.16340959500000002</v>
      </c>
      <c r="AJ100" s="91">
        <f>((I100+L100)*$AJ$7)+(J100*$AJ$8)</f>
        <v>0.24913419374999995</v>
      </c>
      <c r="AK100" s="92">
        <f>J100*$AK$8</f>
        <v>50.943769999999994</v>
      </c>
      <c r="AL100" s="56">
        <f t="shared" si="23"/>
        <v>0.25324999999999998</v>
      </c>
      <c r="AM100" s="91">
        <f t="shared" ref="AM100" si="52">($F100+$G100)*AM$7</f>
        <v>0</v>
      </c>
      <c r="AN100" s="92"/>
      <c r="AO100" s="92"/>
    </row>
    <row r="101" spans="1:41" ht="15.75" customHeight="1" outlineLevel="1" x14ac:dyDescent="0.25">
      <c r="A101" s="58">
        <f>1+A99</f>
        <v>4</v>
      </c>
      <c r="B101" s="59" t="s">
        <v>66</v>
      </c>
      <c r="C101" s="45">
        <v>1</v>
      </c>
      <c r="D101" s="45">
        <v>1</v>
      </c>
      <c r="E101" s="45">
        <v>1</v>
      </c>
      <c r="F101" s="60">
        <v>3.07</v>
      </c>
      <c r="G101" s="46">
        <v>7.25</v>
      </c>
      <c r="H101" s="46">
        <v>0.35</v>
      </c>
      <c r="I101" s="81">
        <f>(($G101*$H101)+$F101)*$C101*$D101*$E101</f>
        <v>5.6074999999999999</v>
      </c>
      <c r="J101" s="28">
        <f>(($F101))*$C101*$D101*$E101</f>
        <v>3.07</v>
      </c>
      <c r="K101" s="28">
        <f>(($F101))*$C101*$D101*$E101</f>
        <v>3.07</v>
      </c>
      <c r="L101" s="2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9"/>
      <c r="AF101" s="39"/>
      <c r="AG101" s="43">
        <f>($F101+$G101)*AG$7</f>
        <v>0</v>
      </c>
      <c r="AH101" s="56">
        <f>((I101+L101)*$AH$7)+(J101*$AH$8)</f>
        <v>1.5355381011904763</v>
      </c>
      <c r="AI101" s="56">
        <f>((I101+L101)*$AI$7)+(J101*$AI$8)</f>
        <v>0.30801944999999997</v>
      </c>
      <c r="AJ101" s="56">
        <f>((I101+L101)*$AJ$7)+(J101*$AJ$8)</f>
        <v>0.46960631249999996</v>
      </c>
      <c r="AK101" s="61">
        <f>J101*$AK$8</f>
        <v>154.3903</v>
      </c>
      <c r="AL101" s="56">
        <f t="shared" si="23"/>
        <v>0</v>
      </c>
      <c r="AM101" s="43">
        <f>($F101+$G101)*AM$7</f>
        <v>0</v>
      </c>
      <c r="AN101" s="49"/>
      <c r="AO101" s="49"/>
    </row>
    <row r="102" spans="1:41" ht="15.75" customHeight="1" outlineLevel="1" x14ac:dyDescent="0.25">
      <c r="A102" s="99"/>
      <c r="B102" s="34"/>
      <c r="C102" s="35"/>
      <c r="D102" s="35"/>
      <c r="E102" s="35"/>
      <c r="F102" s="36"/>
      <c r="G102" s="37"/>
      <c r="H102" s="37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81"/>
      <c r="T102" s="28"/>
      <c r="U102" s="28"/>
      <c r="V102" s="38"/>
      <c r="W102" s="38"/>
      <c r="X102" s="38"/>
      <c r="Y102" s="38"/>
      <c r="Z102" s="38"/>
      <c r="AA102" s="38"/>
      <c r="AB102" s="38"/>
      <c r="AC102" s="38"/>
      <c r="AD102" s="38"/>
      <c r="AE102" s="39"/>
      <c r="AF102" s="39"/>
      <c r="AG102" s="40"/>
      <c r="AH102" s="41"/>
      <c r="AI102" s="41"/>
      <c r="AJ102" s="41"/>
      <c r="AK102" s="42"/>
      <c r="AL102" s="56"/>
      <c r="AM102" s="40"/>
      <c r="AN102" s="100"/>
      <c r="AO102" s="100"/>
    </row>
    <row r="103" spans="1:41" ht="15.75" customHeight="1" outlineLevel="1" x14ac:dyDescent="0.25">
      <c r="A103" s="33"/>
      <c r="B103" s="44" t="s">
        <v>74</v>
      </c>
      <c r="C103" s="45"/>
      <c r="D103" s="45"/>
      <c r="E103" s="45"/>
      <c r="F103" s="46"/>
      <c r="G103" s="46"/>
      <c r="H103" s="46"/>
      <c r="I103" s="38"/>
      <c r="J103" s="46"/>
      <c r="K103" s="46"/>
      <c r="L103" s="46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9"/>
      <c r="AF103" s="39"/>
      <c r="AG103" s="47"/>
      <c r="AH103" s="47"/>
      <c r="AI103" s="47"/>
      <c r="AJ103" s="48"/>
      <c r="AK103" s="49"/>
      <c r="AL103" s="56"/>
      <c r="AM103" s="47"/>
      <c r="AN103" s="49"/>
      <c r="AO103" s="49"/>
    </row>
    <row r="104" spans="1:41" ht="15.75" customHeight="1" outlineLevel="1" x14ac:dyDescent="0.25">
      <c r="A104" s="58">
        <v>1</v>
      </c>
      <c r="B104" s="59" t="s">
        <v>63</v>
      </c>
      <c r="C104" s="45">
        <v>1</v>
      </c>
      <c r="D104" s="45">
        <v>1</v>
      </c>
      <c r="E104" s="45">
        <v>1</v>
      </c>
      <c r="F104" s="60">
        <v>6.22</v>
      </c>
      <c r="G104" s="46">
        <v>10.65</v>
      </c>
      <c r="H104" s="46">
        <v>0.3</v>
      </c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81">
        <f>(($G104*$H104)+$F104)*$C104*$D104*$E104</f>
        <v>9.4149999999999991</v>
      </c>
      <c r="T104" s="28">
        <f>(($F104))*$C104*$D104*$E104</f>
        <v>6.22</v>
      </c>
      <c r="U104" s="28">
        <f>(($F104))*$C104*$D104*$E104</f>
        <v>6.22</v>
      </c>
      <c r="V104" s="38"/>
      <c r="W104" s="38"/>
      <c r="X104" s="38"/>
      <c r="Y104" s="38"/>
      <c r="Z104" s="38"/>
      <c r="AA104" s="38"/>
      <c r="AB104" s="38"/>
      <c r="AC104" s="38"/>
      <c r="AD104" s="38"/>
      <c r="AE104" s="39"/>
      <c r="AF104" s="39"/>
      <c r="AG104" s="43">
        <f>($F104+$G104)*AG$7</f>
        <v>0</v>
      </c>
      <c r="AH104" s="56">
        <f>((S104+U104)*$AH$7)+(T104*$AH$8)</f>
        <v>3.6697367261904761</v>
      </c>
      <c r="AI104" s="56">
        <f>((S104+U104)*$AI$7)+(T104*$AI$8)</f>
        <v>0.73612650000000002</v>
      </c>
      <c r="AJ104" s="56">
        <f>((S104+U104)*$AJ$7)+(T104*$AJ$8)</f>
        <v>1.1222981249999997</v>
      </c>
      <c r="AK104" s="61">
        <f>T104*$AK$8</f>
        <v>312.80379999999997</v>
      </c>
      <c r="AL104" s="56">
        <f t="shared" si="23"/>
        <v>0</v>
      </c>
      <c r="AM104" s="43">
        <f>($F104+$G104)*AM$7</f>
        <v>0</v>
      </c>
      <c r="AN104" s="49"/>
      <c r="AO104" s="49"/>
    </row>
    <row r="105" spans="1:41" ht="15.75" customHeight="1" outlineLevel="1" x14ac:dyDescent="0.25">
      <c r="A105" s="58">
        <f>1+A104</f>
        <v>2</v>
      </c>
      <c r="B105" s="59" t="s">
        <v>14</v>
      </c>
      <c r="C105" s="45">
        <v>1</v>
      </c>
      <c r="D105" s="45">
        <v>1</v>
      </c>
      <c r="E105" s="45">
        <v>1</v>
      </c>
      <c r="F105" s="60">
        <v>2.218</v>
      </c>
      <c r="G105" s="46">
        <v>6.5</v>
      </c>
      <c r="H105" s="46">
        <v>0.3</v>
      </c>
      <c r="I105" s="63"/>
      <c r="J105" s="63"/>
      <c r="K105" s="63"/>
      <c r="L105" s="63"/>
      <c r="M105" s="81"/>
      <c r="N105" s="28"/>
      <c r="O105" s="28"/>
      <c r="P105" s="81">
        <f>(($G105*$H105)+$F105)*$C105*$D105*$E105</f>
        <v>4.1680000000000001</v>
      </c>
      <c r="Q105" s="28">
        <f>(($F105))*$C105*$D105*$E105</f>
        <v>2.218</v>
      </c>
      <c r="R105" s="28">
        <f>(($F105))*$C105*$D105*$E105</f>
        <v>2.218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9"/>
      <c r="AF105" s="39"/>
      <c r="AG105" s="43">
        <f>($F105+$G105)*AG$7</f>
        <v>0</v>
      </c>
      <c r="AH105" s="56">
        <f>((P105+R105)*$AH$7)+(Q105*$AH$8)</f>
        <v>1.4145642333333335</v>
      </c>
      <c r="AI105" s="56">
        <f>((P105+R105)*$AI$7)+(Q105*$AI$8)</f>
        <v>0.28375284000000001</v>
      </c>
      <c r="AJ105" s="56">
        <f>((P105+R105)*$AJ$7)+(Q105*$AJ$8)</f>
        <v>0.43260944999999995</v>
      </c>
      <c r="AK105" s="61">
        <f>Q105*$AK$8</f>
        <v>111.54321999999999</v>
      </c>
      <c r="AL105" s="56">
        <f t="shared" si="23"/>
        <v>0</v>
      </c>
      <c r="AM105" s="43">
        <f>($F105+$G105)*AM$7</f>
        <v>0</v>
      </c>
      <c r="AN105" s="49"/>
      <c r="AO105" s="49"/>
    </row>
    <row r="106" spans="1:41" s="93" customFormat="1" ht="15.75" customHeight="1" outlineLevel="1" x14ac:dyDescent="0.25">
      <c r="A106" s="82">
        <f t="shared" ref="A106:A107" si="53">1+A105</f>
        <v>3</v>
      </c>
      <c r="B106" s="83" t="s">
        <v>59</v>
      </c>
      <c r="C106" s="84">
        <v>1</v>
      </c>
      <c r="D106" s="84">
        <v>1</v>
      </c>
      <c r="E106" s="84">
        <v>1</v>
      </c>
      <c r="F106" s="85">
        <v>1.9239999999999999</v>
      </c>
      <c r="G106" s="86">
        <v>5.55</v>
      </c>
      <c r="H106" s="46">
        <v>0.35</v>
      </c>
      <c r="I106" s="87">
        <f>(($G106*$H106)+$F106)*$C106*$D106*$E106</f>
        <v>3.8664999999999998</v>
      </c>
      <c r="J106" s="88">
        <f>(($F106))*$C106*$D106*$E106</f>
        <v>1.9239999999999999</v>
      </c>
      <c r="K106" s="88">
        <f t="shared" ref="K106:K107" si="54">(($F106))*$C106*$D106*$E106</f>
        <v>1.9239999999999999</v>
      </c>
      <c r="L106" s="88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90"/>
      <c r="AF106" s="90"/>
      <c r="AG106" s="91">
        <f>($F106+$G106)*AG$7</f>
        <v>0</v>
      </c>
      <c r="AH106" s="91">
        <f>((I106+L106)*$AH$7)+(J106*$AH$8)</f>
        <v>1.0083769892857144</v>
      </c>
      <c r="AI106" s="91">
        <f>((I106+L106)*$AI$7)+(J106*$AI$8)</f>
        <v>0.20227419000000002</v>
      </c>
      <c r="AJ106" s="91">
        <f>((I106+L106)*$AJ$7)+(J106*$AJ$8)</f>
        <v>0.30838713749999996</v>
      </c>
      <c r="AK106" s="92">
        <f>J106*$AK$8</f>
        <v>96.757959999999997</v>
      </c>
      <c r="AL106" s="56">
        <f t="shared" si="23"/>
        <v>0</v>
      </c>
      <c r="AM106" s="91">
        <f>($F106+$G106)*AM$7</f>
        <v>0</v>
      </c>
      <c r="AN106" s="92"/>
      <c r="AO106" s="92"/>
    </row>
    <row r="107" spans="1:41" s="93" customFormat="1" ht="15.75" customHeight="1" outlineLevel="1" x14ac:dyDescent="0.25">
      <c r="A107" s="82">
        <f t="shared" si="53"/>
        <v>4</v>
      </c>
      <c r="B107" s="83" t="s">
        <v>65</v>
      </c>
      <c r="C107" s="84">
        <v>1</v>
      </c>
      <c r="D107" s="84">
        <v>1</v>
      </c>
      <c r="E107" s="84">
        <v>1</v>
      </c>
      <c r="F107" s="85">
        <v>1.0129999999999999</v>
      </c>
      <c r="G107" s="86">
        <v>4.2</v>
      </c>
      <c r="H107" s="86">
        <f>H106+H106</f>
        <v>0.7</v>
      </c>
      <c r="I107" s="87">
        <f>(($G107*$H107)+$F107)*$C107*$D107*$E107</f>
        <v>3.9529999999999998</v>
      </c>
      <c r="J107" s="88">
        <f>(($F107))*$C107*$D107*$E107</f>
        <v>1.0129999999999999</v>
      </c>
      <c r="K107" s="88">
        <f t="shared" si="54"/>
        <v>1.0129999999999999</v>
      </c>
      <c r="L107" s="88">
        <f>F107*0.25</f>
        <v>0.25324999999999998</v>
      </c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90"/>
      <c r="AF107" s="90"/>
      <c r="AG107" s="91">
        <f t="shared" ref="AG107" si="55">($F107+$G107)*AG$7</f>
        <v>0</v>
      </c>
      <c r="AH107" s="91">
        <f>((I107+L107)*$AH$7)+(J107*$AH$8)</f>
        <v>0.81462926845238093</v>
      </c>
      <c r="AI107" s="91">
        <f>((I107+L107)*$AI$7)+(J107*$AI$8)</f>
        <v>0.16340959500000002</v>
      </c>
      <c r="AJ107" s="91">
        <f>((I107+L107)*$AJ$7)+(J107*$AJ$8)</f>
        <v>0.24913419374999995</v>
      </c>
      <c r="AK107" s="92">
        <f>J107*$AK$8</f>
        <v>50.943769999999994</v>
      </c>
      <c r="AL107" s="56">
        <f t="shared" si="23"/>
        <v>0.25324999999999998</v>
      </c>
      <c r="AM107" s="91">
        <f t="shared" ref="AM107" si="56">($F107+$G107)*AM$7</f>
        <v>0</v>
      </c>
      <c r="AN107" s="92"/>
      <c r="AO107" s="92"/>
    </row>
    <row r="108" spans="1:41" ht="15.75" customHeight="1" outlineLevel="1" x14ac:dyDescent="0.25">
      <c r="A108" s="58">
        <f>1+A106</f>
        <v>4</v>
      </c>
      <c r="B108" s="59" t="s">
        <v>66</v>
      </c>
      <c r="C108" s="45">
        <v>1</v>
      </c>
      <c r="D108" s="45">
        <v>1</v>
      </c>
      <c r="E108" s="45">
        <v>1</v>
      </c>
      <c r="F108" s="60">
        <v>3.64</v>
      </c>
      <c r="G108" s="46">
        <v>7.8</v>
      </c>
      <c r="H108" s="46">
        <v>0.35</v>
      </c>
      <c r="I108" s="81">
        <f>(($G108*$H108)+$F108)*$C108*$D108*$E108</f>
        <v>6.37</v>
      </c>
      <c r="J108" s="28">
        <f t="shared" ref="J108:K109" si="57">(($F108))*$C108*$D108*$E108</f>
        <v>3.64</v>
      </c>
      <c r="K108" s="28">
        <f t="shared" si="57"/>
        <v>3.64</v>
      </c>
      <c r="L108" s="2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9"/>
      <c r="AF108" s="39"/>
      <c r="AG108" s="43">
        <f>($F108+$G108)*AG$7</f>
        <v>0</v>
      </c>
      <c r="AH108" s="56">
        <f>((I108+L108)*$AH$7)+(J108*$AH$8)</f>
        <v>1.7842175</v>
      </c>
      <c r="AI108" s="56">
        <f>((I108+L108)*$AI$7)+(J108*$AI$8)</f>
        <v>0.35790300000000003</v>
      </c>
      <c r="AJ108" s="56">
        <f>((I108+L108)*$AJ$7)+(J108*$AJ$8)</f>
        <v>0.54565874999999997</v>
      </c>
      <c r="AK108" s="61">
        <f>J108*$AK$8</f>
        <v>183.0556</v>
      </c>
      <c r="AL108" s="56">
        <f t="shared" si="23"/>
        <v>0</v>
      </c>
      <c r="AM108" s="43">
        <f>($F108+$G108)*AM$7</f>
        <v>0</v>
      </c>
      <c r="AN108" s="49"/>
      <c r="AO108" s="49"/>
    </row>
    <row r="109" spans="1:41" ht="15.75" customHeight="1" outlineLevel="1" x14ac:dyDescent="0.25">
      <c r="A109" s="58">
        <f>1+A108</f>
        <v>5</v>
      </c>
      <c r="B109" s="59" t="s">
        <v>67</v>
      </c>
      <c r="C109" s="45">
        <v>1</v>
      </c>
      <c r="D109" s="45">
        <v>1</v>
      </c>
      <c r="E109" s="45">
        <v>1</v>
      </c>
      <c r="F109" s="60">
        <v>2.9359999999999999</v>
      </c>
      <c r="G109" s="46">
        <v>7.05</v>
      </c>
      <c r="H109" s="46">
        <v>0.35</v>
      </c>
      <c r="I109" s="81">
        <f>(($G109*$H109)+$F109)*$C109*$D109*$E109</f>
        <v>5.4034999999999993</v>
      </c>
      <c r="J109" s="28">
        <f t="shared" si="57"/>
        <v>2.9359999999999999</v>
      </c>
      <c r="K109" s="28">
        <f t="shared" si="57"/>
        <v>2.9359999999999999</v>
      </c>
      <c r="L109" s="2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9"/>
      <c r="AF109" s="39"/>
      <c r="AG109" s="43">
        <f>($F109+$G109)*AG$7</f>
        <v>0</v>
      </c>
      <c r="AH109" s="56">
        <f>((I109+L109)*$AH$7)+(J109*$AH$8)</f>
        <v>1.4738420821428571</v>
      </c>
      <c r="AI109" s="56">
        <f>((I109+L109)*$AI$7)+(J109*$AI$8)</f>
        <v>0.29564361</v>
      </c>
      <c r="AJ109" s="56">
        <f>((I109+L109)*$AJ$7)+(J109*$AJ$8)</f>
        <v>0.45073811249999995</v>
      </c>
      <c r="AK109" s="61">
        <f>J109*$AK$8</f>
        <v>147.65144000000001</v>
      </c>
      <c r="AL109" s="56">
        <f t="shared" si="23"/>
        <v>0</v>
      </c>
      <c r="AM109" s="43">
        <f>($F109+$G109)*AM$7</f>
        <v>0</v>
      </c>
      <c r="AN109" s="49"/>
      <c r="AO109" s="49"/>
    </row>
    <row r="110" spans="1:41" ht="15.75" customHeight="1" outlineLevel="1" x14ac:dyDescent="0.25">
      <c r="A110" s="99"/>
      <c r="B110" s="34"/>
      <c r="C110" s="35"/>
      <c r="D110" s="35"/>
      <c r="E110" s="35"/>
      <c r="F110" s="36"/>
      <c r="G110" s="37"/>
      <c r="H110" s="37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81"/>
      <c r="T110" s="28"/>
      <c r="U110" s="28"/>
      <c r="V110" s="38"/>
      <c r="W110" s="38"/>
      <c r="X110" s="38"/>
      <c r="Y110" s="38"/>
      <c r="Z110" s="38"/>
      <c r="AA110" s="38"/>
      <c r="AB110" s="38"/>
      <c r="AC110" s="38"/>
      <c r="AD110" s="38"/>
      <c r="AE110" s="39"/>
      <c r="AF110" s="39"/>
      <c r="AG110" s="40"/>
      <c r="AH110" s="41"/>
      <c r="AI110" s="41"/>
      <c r="AJ110" s="41"/>
      <c r="AK110" s="42"/>
      <c r="AL110" s="56"/>
      <c r="AM110" s="40"/>
      <c r="AN110" s="100"/>
      <c r="AO110" s="100"/>
    </row>
    <row r="111" spans="1:41" ht="15.75" customHeight="1" outlineLevel="1" x14ac:dyDescent="0.25">
      <c r="A111" s="33"/>
      <c r="B111" s="44" t="s">
        <v>75</v>
      </c>
      <c r="C111" s="45"/>
      <c r="D111" s="45"/>
      <c r="E111" s="45"/>
      <c r="F111" s="46"/>
      <c r="G111" s="46"/>
      <c r="H111" s="46"/>
      <c r="I111" s="38"/>
      <c r="J111" s="46"/>
      <c r="K111" s="46"/>
      <c r="L111" s="46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9"/>
      <c r="AF111" s="39"/>
      <c r="AG111" s="47"/>
      <c r="AH111" s="47"/>
      <c r="AI111" s="47"/>
      <c r="AJ111" s="48"/>
      <c r="AK111" s="49"/>
      <c r="AL111" s="56"/>
      <c r="AM111" s="47"/>
      <c r="AN111" s="49"/>
      <c r="AO111" s="49"/>
    </row>
    <row r="112" spans="1:41" ht="15.75" customHeight="1" outlineLevel="1" x14ac:dyDescent="0.25">
      <c r="A112" s="58">
        <v>1</v>
      </c>
      <c r="B112" s="59" t="s">
        <v>63</v>
      </c>
      <c r="C112" s="45">
        <v>1</v>
      </c>
      <c r="D112" s="45">
        <v>1</v>
      </c>
      <c r="E112" s="45">
        <v>1</v>
      </c>
      <c r="F112" s="60">
        <v>5.1390000000000002</v>
      </c>
      <c r="G112" s="46">
        <v>9.4</v>
      </c>
      <c r="H112" s="46">
        <v>0.3</v>
      </c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81">
        <f>(($G112*$H112)+$F112)*$C112*$D112*$E112</f>
        <v>7.9589999999999996</v>
      </c>
      <c r="T112" s="28">
        <f>(($F112))*$C112*$D112*$E112</f>
        <v>5.1390000000000002</v>
      </c>
      <c r="U112" s="28">
        <f>(($F112))*$C112*$D112*$E112</f>
        <v>5.1390000000000002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9"/>
      <c r="AF112" s="39"/>
      <c r="AG112" s="43">
        <f>($F112+$G112)*AG$7</f>
        <v>0</v>
      </c>
      <c r="AH112" s="56">
        <f>((S112+U112)*$AH$7)+(T112*$AH$8)</f>
        <v>3.0555214857142858</v>
      </c>
      <c r="AI112" s="56">
        <f>((S112+U112)*$AI$7)+(T112*$AI$8)</f>
        <v>0.61291872000000003</v>
      </c>
      <c r="AJ112" s="56">
        <f>((S112+U112)*$AJ$7)+(T112*$AJ$8)</f>
        <v>0.93445559999999994</v>
      </c>
      <c r="AK112" s="61">
        <f>T112*$AK$8</f>
        <v>258.44031000000001</v>
      </c>
      <c r="AL112" s="56">
        <f t="shared" si="23"/>
        <v>0</v>
      </c>
      <c r="AM112" s="43">
        <f>($F112+$G112)*AM$7</f>
        <v>0</v>
      </c>
      <c r="AN112" s="49"/>
      <c r="AO112" s="49"/>
    </row>
    <row r="113" spans="1:41" ht="15.75" customHeight="1" outlineLevel="1" x14ac:dyDescent="0.25">
      <c r="A113" s="58">
        <f>1+A112</f>
        <v>2</v>
      </c>
      <c r="B113" s="59" t="s">
        <v>14</v>
      </c>
      <c r="C113" s="45">
        <v>1</v>
      </c>
      <c r="D113" s="45">
        <v>1</v>
      </c>
      <c r="E113" s="45">
        <v>1</v>
      </c>
      <c r="F113" s="60">
        <v>2.218</v>
      </c>
      <c r="G113" s="46">
        <v>6.5</v>
      </c>
      <c r="H113" s="46">
        <v>0.3</v>
      </c>
      <c r="I113" s="63"/>
      <c r="J113" s="63"/>
      <c r="K113" s="63"/>
      <c r="L113" s="63"/>
      <c r="M113" s="81"/>
      <c r="N113" s="28"/>
      <c r="O113" s="28"/>
      <c r="P113" s="81">
        <f>(($G113*$H113)+$F113)*$C113*$D113*$E113</f>
        <v>4.1680000000000001</v>
      </c>
      <c r="Q113" s="28">
        <f>(($F113))*$C113*$D113*$E113</f>
        <v>2.218</v>
      </c>
      <c r="R113" s="28">
        <f>(($F113))*$C113*$D113*$E113</f>
        <v>2.218</v>
      </c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9"/>
      <c r="AF113" s="39"/>
      <c r="AG113" s="43">
        <f>($F113+$G113)*AG$7</f>
        <v>0</v>
      </c>
      <c r="AH113" s="56">
        <f>((P113+R113)*$AH$7)+(Q113*$AH$8)</f>
        <v>1.4145642333333335</v>
      </c>
      <c r="AI113" s="56">
        <f>((P113+R113)*$AI$7)+(Q113*$AI$8)</f>
        <v>0.28375284000000001</v>
      </c>
      <c r="AJ113" s="56">
        <f>((P113+R113)*$AJ$7)+(Q113*$AJ$8)</f>
        <v>0.43260944999999995</v>
      </c>
      <c r="AK113" s="61">
        <f>Q113*$AK$8</f>
        <v>111.54321999999999</v>
      </c>
      <c r="AL113" s="56">
        <f t="shared" si="23"/>
        <v>0</v>
      </c>
      <c r="AM113" s="43">
        <f>($F113+$G113)*AM$7</f>
        <v>0</v>
      </c>
      <c r="AN113" s="49"/>
      <c r="AO113" s="49"/>
    </row>
    <row r="114" spans="1:41" s="93" customFormat="1" ht="15.75" customHeight="1" outlineLevel="1" x14ac:dyDescent="0.25">
      <c r="A114" s="82">
        <f t="shared" ref="A114:A115" si="58">1+A113</f>
        <v>3</v>
      </c>
      <c r="B114" s="83" t="s">
        <v>59</v>
      </c>
      <c r="C114" s="84">
        <v>1</v>
      </c>
      <c r="D114" s="84">
        <v>1</v>
      </c>
      <c r="E114" s="84">
        <v>1</v>
      </c>
      <c r="F114" s="85">
        <v>1.92</v>
      </c>
      <c r="G114" s="86">
        <v>5.55</v>
      </c>
      <c r="H114" s="46">
        <v>0.35</v>
      </c>
      <c r="I114" s="87">
        <f>(($G114*$H114)+$F114)*$C114*$D114*$E114</f>
        <v>3.8624999999999998</v>
      </c>
      <c r="J114" s="88">
        <f>(($F114))*$C114*$D114*$E114</f>
        <v>1.92</v>
      </c>
      <c r="K114" s="88">
        <f t="shared" ref="K114:K115" si="59">(($F114))*$C114*$D114*$E114</f>
        <v>1.92</v>
      </c>
      <c r="L114" s="88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90"/>
      <c r="AF114" s="90"/>
      <c r="AG114" s="91">
        <f>($F114+$G114)*AG$7</f>
        <v>0</v>
      </c>
      <c r="AH114" s="91">
        <f>((I114+L114)*$AH$7)+(J114*$AH$8)</f>
        <v>1.0068084464285714</v>
      </c>
      <c r="AI114" s="91">
        <f>((I114+L114)*$AI$7)+(J114*$AI$8)</f>
        <v>0.20195954999999999</v>
      </c>
      <c r="AJ114" s="91">
        <f>((I114+L114)*$AJ$7)+(J114*$AJ$8)</f>
        <v>0.30790743749999994</v>
      </c>
      <c r="AK114" s="92">
        <f>J114*$AK$8</f>
        <v>96.556799999999996</v>
      </c>
      <c r="AL114" s="56">
        <f t="shared" si="23"/>
        <v>0</v>
      </c>
      <c r="AM114" s="91">
        <f>($F114+$G114)*AM$7</f>
        <v>0</v>
      </c>
      <c r="AN114" s="92"/>
      <c r="AO114" s="92"/>
    </row>
    <row r="115" spans="1:41" s="93" customFormat="1" ht="15.75" customHeight="1" outlineLevel="1" x14ac:dyDescent="0.25">
      <c r="A115" s="82">
        <f t="shared" si="58"/>
        <v>4</v>
      </c>
      <c r="B115" s="83" t="s">
        <v>65</v>
      </c>
      <c r="C115" s="84">
        <v>1</v>
      </c>
      <c r="D115" s="84">
        <v>1</v>
      </c>
      <c r="E115" s="84">
        <v>1</v>
      </c>
      <c r="F115" s="85">
        <v>1.0129999999999999</v>
      </c>
      <c r="G115" s="86">
        <v>4.2</v>
      </c>
      <c r="H115" s="86">
        <f>H114+H114</f>
        <v>0.7</v>
      </c>
      <c r="I115" s="87">
        <f>(($G115*$H115)+$F115)*$C115*$D115*$E115</f>
        <v>3.9529999999999998</v>
      </c>
      <c r="J115" s="88">
        <f>(($F115))*$C115*$D115*$E115</f>
        <v>1.0129999999999999</v>
      </c>
      <c r="K115" s="88">
        <f t="shared" si="59"/>
        <v>1.0129999999999999</v>
      </c>
      <c r="L115" s="88">
        <f>F115*0.25</f>
        <v>0.25324999999999998</v>
      </c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90"/>
      <c r="AF115" s="90"/>
      <c r="AG115" s="91">
        <f t="shared" ref="AG115" si="60">($F115+$G115)*AG$7</f>
        <v>0</v>
      </c>
      <c r="AH115" s="91">
        <f>((I115+L115)*$AH$7)+(J115*$AH$8)</f>
        <v>0.81462926845238093</v>
      </c>
      <c r="AI115" s="91">
        <f>((I115+L115)*$AI$7)+(J115*$AI$8)</f>
        <v>0.16340959500000002</v>
      </c>
      <c r="AJ115" s="91">
        <f>((I115+L115)*$AJ$7)+(J115*$AJ$8)</f>
        <v>0.24913419374999995</v>
      </c>
      <c r="AK115" s="92">
        <f>J115*$AK$8</f>
        <v>50.943769999999994</v>
      </c>
      <c r="AL115" s="56">
        <f t="shared" ref="AL115:AL132" si="61">($L115)*AL$8</f>
        <v>0.25324999999999998</v>
      </c>
      <c r="AM115" s="91">
        <f t="shared" ref="AM115" si="62">($F115+$G115)*AM$7</f>
        <v>0</v>
      </c>
      <c r="AN115" s="92"/>
      <c r="AO115" s="92"/>
    </row>
    <row r="116" spans="1:41" ht="15.75" customHeight="1" outlineLevel="1" x14ac:dyDescent="0.25">
      <c r="A116" s="58">
        <f>1+A114</f>
        <v>4</v>
      </c>
      <c r="B116" s="59" t="s">
        <v>66</v>
      </c>
      <c r="C116" s="45">
        <v>1</v>
      </c>
      <c r="D116" s="45">
        <v>1</v>
      </c>
      <c r="E116" s="45">
        <v>1</v>
      </c>
      <c r="F116" s="60">
        <v>3.64</v>
      </c>
      <c r="G116" s="46">
        <v>7.8</v>
      </c>
      <c r="H116" s="46">
        <v>0.35</v>
      </c>
      <c r="I116" s="81">
        <f>(($G116*$H116)+$F116)*$C116*$D116*$E116</f>
        <v>6.37</v>
      </c>
      <c r="J116" s="28">
        <f t="shared" ref="J116:K117" si="63">(($F116))*$C116*$D116*$E116</f>
        <v>3.64</v>
      </c>
      <c r="K116" s="28">
        <f t="shared" si="63"/>
        <v>3.64</v>
      </c>
      <c r="L116" s="2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9"/>
      <c r="AF116" s="39"/>
      <c r="AG116" s="43">
        <f>($F116+$G116)*AG$7</f>
        <v>0</v>
      </c>
      <c r="AH116" s="56">
        <f>((I116+L116)*$AH$7)+(J116*$AH$8)</f>
        <v>1.7842175</v>
      </c>
      <c r="AI116" s="56">
        <f>((I116+L116)*$AI$7)+(J116*$AI$8)</f>
        <v>0.35790300000000003</v>
      </c>
      <c r="AJ116" s="56">
        <f>((I116+L116)*$AJ$7)+(J116*$AJ$8)</f>
        <v>0.54565874999999997</v>
      </c>
      <c r="AK116" s="61">
        <f>J116*$AK$8</f>
        <v>183.0556</v>
      </c>
      <c r="AL116" s="56">
        <f t="shared" si="61"/>
        <v>0</v>
      </c>
      <c r="AM116" s="43">
        <f>($F116+$G116)*AM$7</f>
        <v>0</v>
      </c>
      <c r="AN116" s="49"/>
      <c r="AO116" s="49"/>
    </row>
    <row r="117" spans="1:41" ht="15.75" customHeight="1" outlineLevel="1" x14ac:dyDescent="0.25">
      <c r="A117" s="58">
        <f t="shared" ref="A117" si="64">1+A116</f>
        <v>5</v>
      </c>
      <c r="B117" s="59" t="s">
        <v>67</v>
      </c>
      <c r="C117" s="45">
        <v>1</v>
      </c>
      <c r="D117" s="45">
        <v>1</v>
      </c>
      <c r="E117" s="45">
        <v>1</v>
      </c>
      <c r="F117" s="60">
        <v>2.9359999999999999</v>
      </c>
      <c r="G117" s="46">
        <v>7.05</v>
      </c>
      <c r="H117" s="46">
        <v>0.35</v>
      </c>
      <c r="I117" s="81">
        <f>(($G117*$H117)+$F117)*$C117*$D117*$E117</f>
        <v>5.4034999999999993</v>
      </c>
      <c r="J117" s="28">
        <f t="shared" si="63"/>
        <v>2.9359999999999999</v>
      </c>
      <c r="K117" s="28">
        <f t="shared" si="63"/>
        <v>2.9359999999999999</v>
      </c>
      <c r="L117" s="2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9"/>
      <c r="AF117" s="39"/>
      <c r="AG117" s="43">
        <f>($F117+$G117)*AG$7</f>
        <v>0</v>
      </c>
      <c r="AH117" s="56">
        <f>((I117+L117)*$AH$7)+(J117*$AH$8)</f>
        <v>1.4738420821428571</v>
      </c>
      <c r="AI117" s="56">
        <f>((I117+L117)*$AI$7)+(J117*$AI$8)</f>
        <v>0.29564361</v>
      </c>
      <c r="AJ117" s="56">
        <f>((I117+L117)*$AJ$7)+(J117*$AJ$8)</f>
        <v>0.45073811249999995</v>
      </c>
      <c r="AK117" s="61">
        <f>J117*$AK$8</f>
        <v>147.65144000000001</v>
      </c>
      <c r="AL117" s="56">
        <f t="shared" si="61"/>
        <v>0</v>
      </c>
      <c r="AM117" s="43">
        <f>($F117+$G117)*AM$7</f>
        <v>0</v>
      </c>
      <c r="AN117" s="49"/>
      <c r="AO117" s="49"/>
    </row>
    <row r="118" spans="1:41" ht="15.75" customHeight="1" outlineLevel="1" x14ac:dyDescent="0.25">
      <c r="A118" s="99"/>
      <c r="B118" s="34"/>
      <c r="C118" s="35"/>
      <c r="D118" s="35"/>
      <c r="E118" s="35"/>
      <c r="F118" s="36"/>
      <c r="G118" s="37"/>
      <c r="H118" s="37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81"/>
      <c r="T118" s="28"/>
      <c r="U118" s="28"/>
      <c r="V118" s="38"/>
      <c r="W118" s="38"/>
      <c r="X118" s="38"/>
      <c r="Y118" s="38"/>
      <c r="Z118" s="38"/>
      <c r="AA118" s="38"/>
      <c r="AB118" s="38"/>
      <c r="AC118" s="38"/>
      <c r="AD118" s="38"/>
      <c r="AE118" s="39"/>
      <c r="AF118" s="39"/>
      <c r="AG118" s="40"/>
      <c r="AH118" s="41"/>
      <c r="AI118" s="41"/>
      <c r="AJ118" s="41"/>
      <c r="AK118" s="42"/>
      <c r="AL118" s="56"/>
      <c r="AM118" s="40"/>
      <c r="AN118" s="100"/>
      <c r="AO118" s="100"/>
    </row>
    <row r="119" spans="1:41" ht="15.75" customHeight="1" outlineLevel="1" x14ac:dyDescent="0.25">
      <c r="A119" s="33"/>
      <c r="B119" s="44" t="s">
        <v>76</v>
      </c>
      <c r="C119" s="45"/>
      <c r="D119" s="45"/>
      <c r="E119" s="45"/>
      <c r="F119" s="46"/>
      <c r="G119" s="46"/>
      <c r="H119" s="46"/>
      <c r="I119" s="38"/>
      <c r="J119" s="46"/>
      <c r="K119" s="46"/>
      <c r="L119" s="46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9"/>
      <c r="AF119" s="39"/>
      <c r="AG119" s="47"/>
      <c r="AH119" s="47"/>
      <c r="AI119" s="47"/>
      <c r="AJ119" s="48"/>
      <c r="AK119" s="49"/>
      <c r="AL119" s="56"/>
      <c r="AM119" s="47"/>
      <c r="AN119" s="49"/>
      <c r="AO119" s="49"/>
    </row>
    <row r="120" spans="1:41" ht="15.75" customHeight="1" outlineLevel="1" x14ac:dyDescent="0.25">
      <c r="A120" s="58">
        <v>1</v>
      </c>
      <c r="B120" s="59" t="s">
        <v>63</v>
      </c>
      <c r="C120" s="45">
        <v>1</v>
      </c>
      <c r="D120" s="45">
        <v>1</v>
      </c>
      <c r="E120" s="45">
        <v>1</v>
      </c>
      <c r="F120" s="60">
        <v>5.4089999999999998</v>
      </c>
      <c r="G120" s="46">
        <v>9.6999999999999993</v>
      </c>
      <c r="H120" s="46">
        <v>0.3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81">
        <f>(($G120*$H120)+$F120)*$C120*$D120*$E120</f>
        <v>8.3189999999999991</v>
      </c>
      <c r="T120" s="28">
        <f>(($F120))*$C120*$D120*$E120</f>
        <v>5.4089999999999998</v>
      </c>
      <c r="U120" s="28">
        <f>(($F120))*$C120*$D120*$E120</f>
        <v>5.4089999999999998</v>
      </c>
      <c r="V120" s="38"/>
      <c r="W120" s="38"/>
      <c r="X120" s="38"/>
      <c r="Y120" s="38"/>
      <c r="Z120" s="38"/>
      <c r="AA120" s="38"/>
      <c r="AB120" s="38"/>
      <c r="AC120" s="38"/>
      <c r="AD120" s="38"/>
      <c r="AE120" s="39"/>
      <c r="AF120" s="39"/>
      <c r="AG120" s="43">
        <f t="shared" ref="AG120:AG126" si="65">($F120+$G120)*AG$7</f>
        <v>0</v>
      </c>
      <c r="AH120" s="56">
        <f>((S120+U120)*$AH$7)+(T120*$AH$8)</f>
        <v>3.2084544142857139</v>
      </c>
      <c r="AI120" s="56">
        <f>((S120+U120)*$AI$7)+(T120*$AI$8)</f>
        <v>0.64359611999999999</v>
      </c>
      <c r="AJ120" s="56">
        <f>((S120+U120)*$AJ$7)+(T120*$AJ$8)</f>
        <v>0.9812263499999998</v>
      </c>
      <c r="AK120" s="61">
        <f>T120*$AK$8</f>
        <v>272.01860999999997</v>
      </c>
      <c r="AL120" s="56">
        <f t="shared" si="61"/>
        <v>0</v>
      </c>
      <c r="AM120" s="43">
        <f t="shared" ref="AM120:AM126" si="66">($F120+$G120)*AM$7</f>
        <v>0</v>
      </c>
      <c r="AN120" s="49"/>
      <c r="AO120" s="49"/>
    </row>
    <row r="121" spans="1:41" ht="15.75" customHeight="1" outlineLevel="1" x14ac:dyDescent="0.25">
      <c r="A121" s="58">
        <v>2</v>
      </c>
      <c r="B121" s="59" t="s">
        <v>64</v>
      </c>
      <c r="C121" s="45">
        <v>1</v>
      </c>
      <c r="D121" s="45">
        <v>1</v>
      </c>
      <c r="E121" s="45">
        <v>1</v>
      </c>
      <c r="F121" s="60">
        <v>2.37</v>
      </c>
      <c r="G121" s="46">
        <v>6.1580000000000004</v>
      </c>
      <c r="H121" s="46">
        <v>0.3</v>
      </c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81">
        <f>(($G121*$H121)+$F121)*$C121*$D121*$E121</f>
        <v>4.2173999999999996</v>
      </c>
      <c r="T121" s="28">
        <f>(($F121))*$C121*$D121*$E121</f>
        <v>2.37</v>
      </c>
      <c r="U121" s="28">
        <f>(($F121))*$C121*$D121*$E121</f>
        <v>2.37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9"/>
      <c r="AF121" s="39"/>
      <c r="AG121" s="43">
        <f t="shared" si="65"/>
        <v>0</v>
      </c>
      <c r="AH121" s="56">
        <f>((S121+U121)*$AH$7)+(T121*$AH$8)</f>
        <v>1.48062603</v>
      </c>
      <c r="AI121" s="56">
        <f>((S121+U121)*$AI$7)+(T121*$AI$8)</f>
        <v>0.29700442800000004</v>
      </c>
      <c r="AJ121" s="56">
        <f>((S121+U121)*$AJ$7)+(T121*$AJ$8)</f>
        <v>0.45281281499999992</v>
      </c>
      <c r="AK121" s="61">
        <f>T121*$AK$8</f>
        <v>119.18730000000001</v>
      </c>
      <c r="AL121" s="56">
        <f t="shared" si="61"/>
        <v>0</v>
      </c>
      <c r="AM121" s="43">
        <f t="shared" si="66"/>
        <v>0</v>
      </c>
      <c r="AN121" s="49"/>
      <c r="AO121" s="49"/>
    </row>
    <row r="122" spans="1:41" ht="15.75" customHeight="1" outlineLevel="1" x14ac:dyDescent="0.25">
      <c r="A122" s="58">
        <f t="shared" ref="A122:A126" si="67">1+A121</f>
        <v>3</v>
      </c>
      <c r="B122" s="59" t="s">
        <v>14</v>
      </c>
      <c r="C122" s="45">
        <v>1</v>
      </c>
      <c r="D122" s="45">
        <v>1</v>
      </c>
      <c r="E122" s="45">
        <v>1</v>
      </c>
      <c r="F122" s="60">
        <v>2.85</v>
      </c>
      <c r="G122" s="46">
        <v>7.8</v>
      </c>
      <c r="H122" s="46">
        <v>0.3</v>
      </c>
      <c r="I122" s="63"/>
      <c r="J122" s="63"/>
      <c r="K122" s="63"/>
      <c r="L122" s="63"/>
      <c r="M122" s="81"/>
      <c r="N122" s="28"/>
      <c r="O122" s="28"/>
      <c r="P122" s="81">
        <f>(($G122*$H122)+$F122)*$C122*$D122*$E122</f>
        <v>5.1899999999999995</v>
      </c>
      <c r="Q122" s="28">
        <f>(($F122))*$C122*$D122*$E122</f>
        <v>2.85</v>
      </c>
      <c r="R122" s="28">
        <f>(($F122))*$C122*$D122*$E122</f>
        <v>2.85</v>
      </c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9"/>
      <c r="AF122" s="39"/>
      <c r="AG122" s="43">
        <f t="shared" si="65"/>
        <v>0</v>
      </c>
      <c r="AH122" s="56">
        <f>((P122+R122)*$AH$7)+(Q122*$AH$8)</f>
        <v>1.7959815714285714</v>
      </c>
      <c r="AI122" s="56">
        <f>((P122+R122)*$AI$7)+(Q122*$AI$8)</f>
        <v>0.36026279999999999</v>
      </c>
      <c r="AJ122" s="56">
        <f>((P122+R122)*$AJ$7)+(Q122*$AJ$8)</f>
        <v>0.54925649999999993</v>
      </c>
      <c r="AK122" s="61">
        <f>Q122*$AK$8</f>
        <v>143.32650000000001</v>
      </c>
      <c r="AL122" s="56">
        <f t="shared" si="61"/>
        <v>0</v>
      </c>
      <c r="AM122" s="43">
        <f t="shared" si="66"/>
        <v>0</v>
      </c>
      <c r="AN122" s="49"/>
      <c r="AO122" s="49"/>
    </row>
    <row r="123" spans="1:41" s="93" customFormat="1" ht="15.75" customHeight="1" outlineLevel="1" x14ac:dyDescent="0.25">
      <c r="A123" s="82">
        <f t="shared" si="67"/>
        <v>4</v>
      </c>
      <c r="B123" s="83" t="s">
        <v>59</v>
      </c>
      <c r="C123" s="84">
        <v>1</v>
      </c>
      <c r="D123" s="84">
        <v>1</v>
      </c>
      <c r="E123" s="84">
        <v>1</v>
      </c>
      <c r="F123" s="85">
        <v>1.9239999999999999</v>
      </c>
      <c r="G123" s="86">
        <v>5.55</v>
      </c>
      <c r="H123" s="46">
        <v>0.35</v>
      </c>
      <c r="I123" s="87">
        <f>(($G123*$H123)+$F123)*$C123*$D123*$E123</f>
        <v>3.8664999999999998</v>
      </c>
      <c r="J123" s="88">
        <f>(($F123))*$C123*$D123*$E123</f>
        <v>1.9239999999999999</v>
      </c>
      <c r="K123" s="88">
        <f t="shared" ref="K123:K124" si="68">(($F123))*$C123*$D123*$E123</f>
        <v>1.9239999999999999</v>
      </c>
      <c r="L123" s="88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90"/>
      <c r="AF123" s="90"/>
      <c r="AG123" s="91">
        <f>($F123+$G123)*AG$7</f>
        <v>0</v>
      </c>
      <c r="AH123" s="91">
        <f>((I123+L123)*$AH$7)+(J123*$AH$8)</f>
        <v>1.0083769892857144</v>
      </c>
      <c r="AI123" s="91">
        <f>((I123+L123)*$AI$7)+(J123*$AI$8)</f>
        <v>0.20227419000000002</v>
      </c>
      <c r="AJ123" s="91">
        <f>((I123+L123)*$AJ$7)+(J123*$AJ$8)</f>
        <v>0.30838713749999996</v>
      </c>
      <c r="AK123" s="92">
        <f>J123*$AK$8</f>
        <v>96.757959999999997</v>
      </c>
      <c r="AL123" s="56">
        <f t="shared" si="61"/>
        <v>0</v>
      </c>
      <c r="AM123" s="91">
        <f>($F123+$G123)*AM$7</f>
        <v>0</v>
      </c>
      <c r="AN123" s="92"/>
      <c r="AO123" s="92"/>
    </row>
    <row r="124" spans="1:41" s="93" customFormat="1" ht="15.75" customHeight="1" outlineLevel="1" x14ac:dyDescent="0.25">
      <c r="A124" s="82">
        <f t="shared" si="67"/>
        <v>5</v>
      </c>
      <c r="B124" s="83" t="s">
        <v>65</v>
      </c>
      <c r="C124" s="84">
        <v>1</v>
      </c>
      <c r="D124" s="84">
        <v>1</v>
      </c>
      <c r="E124" s="84">
        <v>1</v>
      </c>
      <c r="F124" s="85">
        <v>1.0129999999999999</v>
      </c>
      <c r="G124" s="86">
        <v>4.2</v>
      </c>
      <c r="H124" s="86">
        <f>H123+H123</f>
        <v>0.7</v>
      </c>
      <c r="I124" s="87">
        <f>(($G124*$H124)+$F124)*$C124*$D124*$E124</f>
        <v>3.9529999999999998</v>
      </c>
      <c r="J124" s="88">
        <f>(($F124))*$C124*$D124*$E124</f>
        <v>1.0129999999999999</v>
      </c>
      <c r="K124" s="88">
        <f t="shared" si="68"/>
        <v>1.0129999999999999</v>
      </c>
      <c r="L124" s="88">
        <f>F124*0.25</f>
        <v>0.25324999999999998</v>
      </c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90"/>
      <c r="AF124" s="90"/>
      <c r="AG124" s="91">
        <f t="shared" ref="AG124" si="69">($F124+$G124)*AG$7</f>
        <v>0</v>
      </c>
      <c r="AH124" s="91">
        <f>((I124+L124)*$AH$7)+(J124*$AH$8)</f>
        <v>0.81462926845238093</v>
      </c>
      <c r="AI124" s="91">
        <f>((I124+L124)*$AI$7)+(J124*$AI$8)</f>
        <v>0.16340959500000002</v>
      </c>
      <c r="AJ124" s="91">
        <f>((I124+L124)*$AJ$7)+(J124*$AJ$8)</f>
        <v>0.24913419374999995</v>
      </c>
      <c r="AK124" s="92">
        <f>J124*$AK$8</f>
        <v>50.943769999999994</v>
      </c>
      <c r="AL124" s="56">
        <f t="shared" si="61"/>
        <v>0.25324999999999998</v>
      </c>
      <c r="AM124" s="91">
        <f t="shared" ref="AM124" si="70">($F124+$G124)*AM$7</f>
        <v>0</v>
      </c>
      <c r="AN124" s="92"/>
      <c r="AO124" s="92"/>
    </row>
    <row r="125" spans="1:41" ht="15.75" customHeight="1" outlineLevel="1" x14ac:dyDescent="0.25">
      <c r="A125" s="58">
        <f>1+A123</f>
        <v>5</v>
      </c>
      <c r="B125" s="59" t="s">
        <v>66</v>
      </c>
      <c r="C125" s="45">
        <v>1</v>
      </c>
      <c r="D125" s="45">
        <v>1</v>
      </c>
      <c r="E125" s="45">
        <v>1</v>
      </c>
      <c r="F125" s="60">
        <v>3.72</v>
      </c>
      <c r="G125" s="46">
        <v>7.9</v>
      </c>
      <c r="H125" s="46">
        <v>0.35</v>
      </c>
      <c r="I125" s="81">
        <f>(($G125*$H125)+$F125)*$C125*$D125*$E125</f>
        <v>6.4850000000000003</v>
      </c>
      <c r="J125" s="28">
        <f t="shared" ref="J125:K126" si="71">(($F125))*$C125*$D125*$E125</f>
        <v>3.72</v>
      </c>
      <c r="K125" s="28">
        <f t="shared" si="71"/>
        <v>3.72</v>
      </c>
      <c r="L125" s="2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9"/>
      <c r="AF125" s="39"/>
      <c r="AG125" s="43">
        <f t="shared" si="65"/>
        <v>0</v>
      </c>
      <c r="AH125" s="56">
        <f>((I125+L125)*$AH$7)+(J125*$AH$8)</f>
        <v>1.8201632738095239</v>
      </c>
      <c r="AI125" s="56">
        <f>((I125+L125)*$AI$7)+(J125*$AI$8)</f>
        <v>0.36511350000000009</v>
      </c>
      <c r="AJ125" s="56">
        <f>((I125+L125)*$AJ$7)+(J125*$AJ$8)</f>
        <v>0.55665187500000002</v>
      </c>
      <c r="AK125" s="61">
        <f>J125*$AK$8</f>
        <v>187.0788</v>
      </c>
      <c r="AL125" s="56">
        <f t="shared" si="61"/>
        <v>0</v>
      </c>
      <c r="AM125" s="43">
        <f t="shared" si="66"/>
        <v>0</v>
      </c>
      <c r="AN125" s="49"/>
      <c r="AO125" s="49"/>
    </row>
    <row r="126" spans="1:41" ht="15.75" customHeight="1" outlineLevel="1" x14ac:dyDescent="0.25">
      <c r="A126" s="58">
        <f t="shared" si="67"/>
        <v>6</v>
      </c>
      <c r="B126" s="59" t="s">
        <v>67</v>
      </c>
      <c r="C126" s="45">
        <v>1</v>
      </c>
      <c r="D126" s="45">
        <v>1</v>
      </c>
      <c r="E126" s="45">
        <v>1</v>
      </c>
      <c r="F126" s="60">
        <v>3.36</v>
      </c>
      <c r="G126" s="46">
        <v>7.6</v>
      </c>
      <c r="H126" s="46">
        <v>0.35</v>
      </c>
      <c r="I126" s="81">
        <f>(($G126*$H126)+$F126)*$C126*$D126*$E126</f>
        <v>6.02</v>
      </c>
      <c r="J126" s="28">
        <f t="shared" si="71"/>
        <v>3.36</v>
      </c>
      <c r="K126" s="28">
        <f t="shared" si="71"/>
        <v>3.36</v>
      </c>
      <c r="L126" s="2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9"/>
      <c r="AF126" s="39"/>
      <c r="AG126" s="43">
        <f t="shared" si="65"/>
        <v>0</v>
      </c>
      <c r="AH126" s="56">
        <f>((I126+L126)*$AH$7)+(J126*$AH$8)</f>
        <v>1.6652696666666666</v>
      </c>
      <c r="AI126" s="56">
        <f>((I126+L126)*$AI$7)+(J126*$AI$8)</f>
        <v>0.33404280000000003</v>
      </c>
      <c r="AJ126" s="56">
        <f>((I126+L126)*$AJ$7)+(J126*$AJ$8)</f>
        <v>0.50928149999999994</v>
      </c>
      <c r="AK126" s="61">
        <f>J126*$AK$8</f>
        <v>168.9744</v>
      </c>
      <c r="AL126" s="56">
        <f t="shared" si="61"/>
        <v>0</v>
      </c>
      <c r="AM126" s="43">
        <f t="shared" si="66"/>
        <v>0</v>
      </c>
      <c r="AN126" s="49"/>
      <c r="AO126" s="49"/>
    </row>
    <row r="127" spans="1:41" ht="15.75" customHeight="1" outlineLevel="1" x14ac:dyDescent="0.25">
      <c r="A127" s="99"/>
      <c r="B127" s="34"/>
      <c r="C127" s="35"/>
      <c r="D127" s="35"/>
      <c r="E127" s="35"/>
      <c r="F127" s="36"/>
      <c r="G127" s="37"/>
      <c r="H127" s="37"/>
      <c r="I127" s="81"/>
      <c r="J127" s="28"/>
      <c r="K127" s="28"/>
      <c r="L127" s="2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9"/>
      <c r="AF127" s="39"/>
      <c r="AG127" s="40"/>
      <c r="AH127" s="41"/>
      <c r="AI127" s="41"/>
      <c r="AJ127" s="41"/>
      <c r="AK127" s="42"/>
      <c r="AL127" s="56"/>
      <c r="AM127" s="40"/>
      <c r="AN127" s="100"/>
      <c r="AO127" s="100"/>
    </row>
    <row r="128" spans="1:41" ht="15.75" customHeight="1" outlineLevel="1" x14ac:dyDescent="0.25">
      <c r="A128" s="33"/>
      <c r="B128" s="44" t="s">
        <v>77</v>
      </c>
      <c r="C128" s="45"/>
      <c r="D128" s="45"/>
      <c r="E128" s="45"/>
      <c r="F128" s="46"/>
      <c r="G128" s="46"/>
      <c r="H128" s="46"/>
      <c r="I128" s="38"/>
      <c r="J128" s="46"/>
      <c r="K128" s="46"/>
      <c r="L128" s="46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9"/>
      <c r="AF128" s="39"/>
      <c r="AG128" s="47"/>
      <c r="AH128" s="47"/>
      <c r="AI128" s="47"/>
      <c r="AJ128" s="48"/>
      <c r="AK128" s="49"/>
      <c r="AL128" s="56"/>
      <c r="AM128" s="47"/>
      <c r="AN128" s="49"/>
      <c r="AO128" s="49"/>
    </row>
    <row r="129" spans="1:43" ht="15.75" customHeight="1" outlineLevel="1" x14ac:dyDescent="0.25">
      <c r="A129" s="58">
        <v>1</v>
      </c>
      <c r="B129" s="59" t="s">
        <v>78</v>
      </c>
      <c r="C129" s="45">
        <v>1</v>
      </c>
      <c r="D129" s="45">
        <v>1</v>
      </c>
      <c r="E129" s="45">
        <v>1</v>
      </c>
      <c r="F129" s="60">
        <f>122.66+4.957+5.776+11.498+13.756+15.522</f>
        <v>174.16899999999998</v>
      </c>
      <c r="G129" s="46">
        <f>141.2+9.45+15.65+17.6+14.85+23.7</f>
        <v>222.44999999999996</v>
      </c>
      <c r="H129" s="46">
        <v>0.45</v>
      </c>
      <c r="I129" s="63"/>
      <c r="J129" s="63"/>
      <c r="K129" s="63"/>
      <c r="L129" s="63"/>
      <c r="M129" s="81">
        <f>(($G129*$H129)+$F129)*$C129*$D129*$E129</f>
        <v>274.27149999999995</v>
      </c>
      <c r="N129" s="28">
        <f>(($F129))*$C129*$D129*$E129</f>
        <v>174.16899999999998</v>
      </c>
      <c r="O129" s="28">
        <f>(($F129))*$C129*$D129*$E129</f>
        <v>174.16899999999998</v>
      </c>
      <c r="P129" s="63"/>
      <c r="Q129" s="63"/>
      <c r="R129" s="63"/>
      <c r="S129" s="81"/>
      <c r="T129" s="28"/>
      <c r="U129" s="28"/>
      <c r="V129" s="38"/>
      <c r="W129" s="38"/>
      <c r="X129" s="38"/>
      <c r="Y129" s="38"/>
      <c r="Z129" s="38"/>
      <c r="AA129" s="38"/>
      <c r="AB129" s="38"/>
      <c r="AC129" s="38"/>
      <c r="AD129" s="38"/>
      <c r="AE129" s="39"/>
      <c r="AF129" s="39"/>
      <c r="AG129" s="43">
        <f t="shared" ref="AG129:AG132" si="72">($F129+$G129)*AG$7</f>
        <v>0</v>
      </c>
      <c r="AH129" s="56">
        <f>((M129+O129)*$AH$7)+(N129*$AH$8)</f>
        <v>104.14843540833331</v>
      </c>
      <c r="AI129" s="56">
        <f>((M129+O129)*$AI$7)+(N129*$AI$8)</f>
        <v>20.891532269999999</v>
      </c>
      <c r="AJ129" s="56">
        <f>((M129+O129)*$AJ$7)+(N129*$AJ$8)</f>
        <v>31.851220537499994</v>
      </c>
      <c r="AK129" s="61">
        <f>N129*$AK$8</f>
        <v>8758.9590099999987</v>
      </c>
      <c r="AL129" s="56">
        <f t="shared" si="61"/>
        <v>0</v>
      </c>
      <c r="AM129" s="43">
        <f t="shared" ref="AM129:AM132" si="73">($F129+$G129)*AM$7</f>
        <v>0</v>
      </c>
      <c r="AN129" s="49"/>
      <c r="AO129" s="49"/>
    </row>
    <row r="130" spans="1:43" ht="15.75" customHeight="1" outlineLevel="1" x14ac:dyDescent="0.25">
      <c r="A130" s="58">
        <v>2</v>
      </c>
      <c r="B130" s="59" t="s">
        <v>79</v>
      </c>
      <c r="C130" s="45">
        <v>1</v>
      </c>
      <c r="D130" s="45">
        <v>1</v>
      </c>
      <c r="E130" s="45">
        <v>1</v>
      </c>
      <c r="F130" s="60">
        <f>40.42+25.86+45.48+37.16+36.27-0.25-0.25</f>
        <v>184.69</v>
      </c>
      <c r="G130" s="46">
        <f>33.95+41.95+48+34.3+29.35</f>
        <v>187.54999999999998</v>
      </c>
      <c r="H130" s="46">
        <v>0.6</v>
      </c>
      <c r="I130" s="63"/>
      <c r="J130" s="63"/>
      <c r="K130" s="63"/>
      <c r="L130" s="63"/>
      <c r="M130" s="81">
        <f>(($G130*$H130)+$F130)*$C130*$D130*$E130</f>
        <v>297.21999999999997</v>
      </c>
      <c r="N130" s="28">
        <f>(($F130))*$C130*$D130*$E130</f>
        <v>184.69</v>
      </c>
      <c r="O130" s="28">
        <f>(($F130))*$C130*$D130*$E130</f>
        <v>184.69</v>
      </c>
      <c r="P130" s="63"/>
      <c r="Q130" s="63"/>
      <c r="R130" s="63"/>
      <c r="S130" s="81"/>
      <c r="T130" s="28"/>
      <c r="U130" s="28"/>
      <c r="V130" s="38"/>
      <c r="W130" s="38"/>
      <c r="X130" s="38"/>
      <c r="Y130" s="38"/>
      <c r="Z130" s="38"/>
      <c r="AA130" s="38"/>
      <c r="AB130" s="38"/>
      <c r="AC130" s="38"/>
      <c r="AD130" s="38"/>
      <c r="AE130" s="39"/>
      <c r="AF130" s="39"/>
      <c r="AG130" s="43">
        <f t="shared" si="72"/>
        <v>0</v>
      </c>
      <c r="AH130" s="56">
        <f>((M130+O130)*$AH$7)+(N130*$AH$8)</f>
        <v>111.2737374047619</v>
      </c>
      <c r="AI130" s="56">
        <f>((M130+O130)*$AI$7)+(N130*$AI$8)</f>
        <v>22.320823799999999</v>
      </c>
      <c r="AJ130" s="56">
        <f>((M130+O130)*$AJ$7)+(N130*$AJ$8)</f>
        <v>34.030317749999995</v>
      </c>
      <c r="AK130" s="61">
        <f>N130*$AK$8</f>
        <v>9288.0601000000006</v>
      </c>
      <c r="AL130" s="56">
        <f t="shared" si="61"/>
        <v>0</v>
      </c>
      <c r="AM130" s="43">
        <f t="shared" si="73"/>
        <v>0</v>
      </c>
      <c r="AN130" s="49"/>
      <c r="AO130" s="49"/>
    </row>
    <row r="131" spans="1:43" ht="15.75" customHeight="1" outlineLevel="1" x14ac:dyDescent="0.25">
      <c r="A131" s="58">
        <v>3</v>
      </c>
      <c r="B131" s="59" t="s">
        <v>80</v>
      </c>
      <c r="C131" s="45">
        <v>1</v>
      </c>
      <c r="D131" s="45">
        <v>1</v>
      </c>
      <c r="E131" s="45">
        <v>1</v>
      </c>
      <c r="F131" s="60">
        <f>0.61+0.61+0.61+0.61+0.61</f>
        <v>3.05</v>
      </c>
      <c r="G131" s="46">
        <v>1</v>
      </c>
      <c r="H131" s="46">
        <v>1</v>
      </c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81"/>
      <c r="T131" s="28"/>
      <c r="U131" s="28"/>
      <c r="V131" s="38"/>
      <c r="W131" s="38"/>
      <c r="X131" s="38"/>
      <c r="Y131" s="38"/>
      <c r="Z131" s="38"/>
      <c r="AA131" s="38"/>
      <c r="AB131" s="38"/>
      <c r="AC131" s="38"/>
      <c r="AD131" s="38"/>
      <c r="AE131" s="39"/>
      <c r="AF131" s="39"/>
      <c r="AG131" s="43">
        <f t="shared" si="72"/>
        <v>0</v>
      </c>
      <c r="AH131" s="56">
        <f>((S131+U131)*$AH$7)+(T131*$AH$8)</f>
        <v>0</v>
      </c>
      <c r="AI131" s="56">
        <f>((S131+U131)*$AI$7)+(T131*$AI$8)</f>
        <v>0</v>
      </c>
      <c r="AJ131" s="56">
        <f>((S131+U131)*$AJ$7)+(T131*$AJ$8)</f>
        <v>0</v>
      </c>
      <c r="AK131" s="61">
        <f>T131*$AK$8</f>
        <v>0</v>
      </c>
      <c r="AL131" s="56">
        <f t="shared" si="61"/>
        <v>0</v>
      </c>
      <c r="AM131" s="43">
        <f t="shared" si="73"/>
        <v>0</v>
      </c>
      <c r="AN131" s="49"/>
      <c r="AO131" s="49"/>
    </row>
    <row r="132" spans="1:43" ht="15.75" customHeight="1" outlineLevel="1" x14ac:dyDescent="0.25">
      <c r="A132" s="58">
        <v>4</v>
      </c>
      <c r="B132" s="59" t="s">
        <v>81</v>
      </c>
      <c r="C132" s="45">
        <v>1</v>
      </c>
      <c r="D132" s="45">
        <v>1</v>
      </c>
      <c r="E132" s="45">
        <v>1</v>
      </c>
      <c r="F132" s="60">
        <f>0.684+0.684+0.684+0.684</f>
        <v>2.7360000000000002</v>
      </c>
      <c r="G132" s="46">
        <v>1</v>
      </c>
      <c r="H132" s="46">
        <v>1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81"/>
      <c r="T132" s="28"/>
      <c r="U132" s="28"/>
      <c r="V132" s="38"/>
      <c r="W132" s="38"/>
      <c r="X132" s="38"/>
      <c r="Y132" s="38"/>
      <c r="Z132" s="38"/>
      <c r="AA132" s="38"/>
      <c r="AB132" s="38"/>
      <c r="AC132" s="38"/>
      <c r="AD132" s="38"/>
      <c r="AE132" s="39"/>
      <c r="AF132" s="39"/>
      <c r="AG132" s="43">
        <f t="shared" si="72"/>
        <v>0</v>
      </c>
      <c r="AH132" s="56">
        <f>((S132+U132)*$AH$7)+(T132*$AH$8)</f>
        <v>0</v>
      </c>
      <c r="AI132" s="56">
        <f>((S132+U132)*$AI$7)+(T132*$AI$8)</f>
        <v>0</v>
      </c>
      <c r="AJ132" s="56">
        <f>((S132+U132)*$AJ$7)+(T132*$AJ$8)</f>
        <v>0</v>
      </c>
      <c r="AK132" s="61">
        <f>T132*$AK$8</f>
        <v>0</v>
      </c>
      <c r="AL132" s="56">
        <f t="shared" si="61"/>
        <v>0</v>
      </c>
      <c r="AM132" s="43">
        <f t="shared" si="73"/>
        <v>0</v>
      </c>
      <c r="AN132" s="49"/>
      <c r="AO132" s="49"/>
    </row>
    <row r="133" spans="1:43" ht="15.75" customHeight="1" outlineLevel="1" x14ac:dyDescent="0.25">
      <c r="A133" s="99"/>
      <c r="B133" s="34"/>
      <c r="C133" s="35"/>
      <c r="D133" s="35"/>
      <c r="E133" s="35"/>
      <c r="F133" s="36"/>
      <c r="G133" s="37"/>
      <c r="H133" s="37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38"/>
      <c r="W133" s="38"/>
      <c r="X133" s="38"/>
      <c r="Y133" s="38"/>
      <c r="Z133" s="38"/>
      <c r="AA133" s="38"/>
      <c r="AB133" s="38"/>
      <c r="AC133" s="38"/>
      <c r="AD133" s="38"/>
      <c r="AE133" s="39"/>
      <c r="AF133" s="39"/>
      <c r="AG133" s="40"/>
      <c r="AH133" s="41"/>
      <c r="AI133" s="41"/>
      <c r="AJ133" s="41"/>
      <c r="AK133" s="42"/>
      <c r="AL133" s="42"/>
      <c r="AM133" s="40"/>
      <c r="AN133" s="40"/>
      <c r="AO133" s="40"/>
    </row>
    <row r="134" spans="1:43" s="68" customFormat="1" ht="15.75" customHeight="1" x14ac:dyDescent="0.25">
      <c r="A134" s="65"/>
      <c r="B134" s="257" t="str">
        <f>B49</f>
        <v>1ST FLOOR</v>
      </c>
      <c r="C134" s="258"/>
      <c r="D134" s="258"/>
      <c r="E134" s="258"/>
      <c r="F134" s="258"/>
      <c r="G134" s="259"/>
      <c r="H134" s="66"/>
      <c r="I134" s="67">
        <f t="shared" ref="I134:AO134" si="74">SUM(I49:I133)</f>
        <v>171.7110000000001</v>
      </c>
      <c r="J134" s="67">
        <f t="shared" si="74"/>
        <v>81.410999999999987</v>
      </c>
      <c r="K134" s="67">
        <f t="shared" si="74"/>
        <v>81.410999999999987</v>
      </c>
      <c r="L134" s="67">
        <f t="shared" si="74"/>
        <v>2.5317499999999997</v>
      </c>
      <c r="M134" s="67">
        <f t="shared" si="74"/>
        <v>571.49149999999986</v>
      </c>
      <c r="N134" s="67">
        <f t="shared" si="74"/>
        <v>358.85899999999998</v>
      </c>
      <c r="O134" s="67">
        <f t="shared" si="74"/>
        <v>358.85899999999998</v>
      </c>
      <c r="P134" s="67">
        <f t="shared" si="74"/>
        <v>44.314</v>
      </c>
      <c r="Q134" s="67">
        <f t="shared" si="74"/>
        <v>23.809000000000001</v>
      </c>
      <c r="R134" s="67">
        <f t="shared" si="74"/>
        <v>23.809000000000001</v>
      </c>
      <c r="S134" s="67">
        <f t="shared" si="74"/>
        <v>94.967399999999984</v>
      </c>
      <c r="T134" s="67">
        <f t="shared" si="74"/>
        <v>61.289999999999992</v>
      </c>
      <c r="U134" s="67">
        <f t="shared" si="74"/>
        <v>61.289999999999992</v>
      </c>
      <c r="V134" s="67">
        <f t="shared" si="74"/>
        <v>0</v>
      </c>
      <c r="W134" s="67">
        <f t="shared" si="74"/>
        <v>0</v>
      </c>
      <c r="X134" s="67">
        <f t="shared" si="74"/>
        <v>0</v>
      </c>
      <c r="Y134" s="67">
        <f t="shared" si="74"/>
        <v>0</v>
      </c>
      <c r="Z134" s="67">
        <f t="shared" si="74"/>
        <v>0</v>
      </c>
      <c r="AA134" s="67">
        <f t="shared" si="74"/>
        <v>0</v>
      </c>
      <c r="AB134" s="67">
        <f t="shared" si="74"/>
        <v>0</v>
      </c>
      <c r="AC134" s="67">
        <f t="shared" si="74"/>
        <v>0</v>
      </c>
      <c r="AD134" s="67">
        <f t="shared" si="74"/>
        <v>0</v>
      </c>
      <c r="AE134" s="67">
        <f t="shared" si="74"/>
        <v>0</v>
      </c>
      <c r="AF134" s="67">
        <f t="shared" si="74"/>
        <v>0</v>
      </c>
      <c r="AG134" s="67">
        <f t="shared" si="74"/>
        <v>0</v>
      </c>
      <c r="AH134" s="67">
        <f t="shared" si="74"/>
        <v>311.05664255559515</v>
      </c>
      <c r="AI134" s="67">
        <f t="shared" si="74"/>
        <v>62.396039463000001</v>
      </c>
      <c r="AJ134" s="67">
        <f t="shared" si="74"/>
        <v>95.128973208749983</v>
      </c>
      <c r="AK134" s="67">
        <f t="shared" si="74"/>
        <v>26420.807009999997</v>
      </c>
      <c r="AL134" s="67">
        <f t="shared" si="74"/>
        <v>2.5317499999999997</v>
      </c>
      <c r="AM134" s="67">
        <f t="shared" si="74"/>
        <v>0</v>
      </c>
      <c r="AN134" s="67">
        <f t="shared" si="74"/>
        <v>0</v>
      </c>
      <c r="AO134" s="67">
        <f t="shared" si="74"/>
        <v>0</v>
      </c>
      <c r="AP134" s="67">
        <f>SUM(AP54:AP133)</f>
        <v>0</v>
      </c>
      <c r="AQ134" s="1"/>
    </row>
    <row r="135" spans="1:43" s="79" customFormat="1" ht="15.75" customHeight="1" x14ac:dyDescent="0.25">
      <c r="A135" s="69"/>
      <c r="B135" s="246" t="s">
        <v>55</v>
      </c>
      <c r="C135" s="247"/>
      <c r="D135" s="247"/>
      <c r="E135" s="247"/>
      <c r="F135" s="72"/>
      <c r="G135" s="73"/>
      <c r="H135" s="74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6"/>
      <c r="AF135" s="76"/>
      <c r="AG135" s="77">
        <v>0</v>
      </c>
      <c r="AH135" s="77">
        <v>370</v>
      </c>
      <c r="AI135" s="77">
        <f>8500/2.83</f>
        <v>3003.5335689045937</v>
      </c>
      <c r="AJ135" s="78">
        <v>200</v>
      </c>
      <c r="AK135" s="78">
        <v>11</v>
      </c>
      <c r="AL135" s="78">
        <v>2000</v>
      </c>
      <c r="AM135" s="77">
        <f>70*10.764</f>
        <v>753.4799999999999</v>
      </c>
      <c r="AN135" s="78">
        <f>2800/2.83</f>
        <v>989.39929328621906</v>
      </c>
      <c r="AO135" s="78">
        <f>35*10.764*1.18</f>
        <v>444.55319999999995</v>
      </c>
      <c r="AQ135" s="1"/>
    </row>
    <row r="136" spans="1:43" s="79" customFormat="1" ht="15.75" customHeight="1" x14ac:dyDescent="0.25">
      <c r="A136" s="69"/>
      <c r="B136" s="246" t="s">
        <v>56</v>
      </c>
      <c r="C136" s="247"/>
      <c r="D136" s="247"/>
      <c r="E136" s="247"/>
      <c r="F136" s="72"/>
      <c r="G136" s="73"/>
      <c r="H136" s="74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6"/>
      <c r="AF136" s="76"/>
      <c r="AG136" s="77">
        <f t="shared" ref="AG136:AO136" si="75">AG134*AG135</f>
        <v>0</v>
      </c>
      <c r="AH136" s="77">
        <f t="shared" si="75"/>
        <v>115090.95774557021</v>
      </c>
      <c r="AI136" s="77">
        <f t="shared" si="75"/>
        <v>187408.59909381627</v>
      </c>
      <c r="AJ136" s="77">
        <f t="shared" si="75"/>
        <v>19025.794641749995</v>
      </c>
      <c r="AK136" s="77">
        <f t="shared" si="75"/>
        <v>290628.87710999994</v>
      </c>
      <c r="AL136" s="77">
        <f t="shared" si="75"/>
        <v>5063.4999999999991</v>
      </c>
      <c r="AM136" s="77">
        <f t="shared" si="75"/>
        <v>0</v>
      </c>
      <c r="AN136" s="77">
        <f t="shared" si="75"/>
        <v>0</v>
      </c>
      <c r="AO136" s="77">
        <f t="shared" si="75"/>
        <v>0</v>
      </c>
      <c r="AP136" s="80">
        <f>SUM(AG136:AO136)</f>
        <v>617217.7285911364</v>
      </c>
      <c r="AQ136" s="1"/>
    </row>
    <row r="137" spans="1:43" ht="15.75" customHeight="1" x14ac:dyDescent="0.25">
      <c r="A137" s="23" t="s">
        <v>82</v>
      </c>
      <c r="B137" s="254" t="s">
        <v>83</v>
      </c>
      <c r="C137" s="255"/>
      <c r="D137" s="255"/>
      <c r="E137" s="255"/>
      <c r="F137" s="255"/>
      <c r="G137" s="256"/>
      <c r="H137" s="27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18"/>
      <c r="AF137" s="18"/>
      <c r="AG137" s="18"/>
      <c r="AH137" s="31"/>
      <c r="AI137" s="32"/>
      <c r="AJ137" s="28"/>
      <c r="AK137" s="28"/>
      <c r="AL137" s="28"/>
      <c r="AM137" s="18"/>
      <c r="AN137" s="28"/>
      <c r="AO137" s="28"/>
    </row>
    <row r="138" spans="1:43" ht="15.75" customHeight="1" outlineLevel="1" x14ac:dyDescent="0.25">
      <c r="A138" s="33"/>
      <c r="B138" s="44" t="s">
        <v>84</v>
      </c>
      <c r="C138" s="45"/>
      <c r="D138" s="45"/>
      <c r="E138" s="45"/>
      <c r="F138" s="46"/>
      <c r="G138" s="46"/>
      <c r="H138" s="46"/>
      <c r="I138" s="38"/>
      <c r="J138" s="46"/>
      <c r="K138" s="46"/>
      <c r="L138" s="46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9"/>
      <c r="AF138" s="39"/>
      <c r="AG138" s="47"/>
      <c r="AH138" s="47"/>
      <c r="AI138" s="47"/>
      <c r="AJ138" s="48"/>
      <c r="AK138" s="49"/>
      <c r="AL138" s="49"/>
      <c r="AM138" s="47"/>
      <c r="AN138" s="49"/>
      <c r="AO138" s="49"/>
    </row>
    <row r="139" spans="1:43" ht="15.75" customHeight="1" outlineLevel="1" x14ac:dyDescent="0.25">
      <c r="A139" s="58">
        <v>1</v>
      </c>
      <c r="B139" s="59" t="s">
        <v>63</v>
      </c>
      <c r="C139" s="45">
        <v>1</v>
      </c>
      <c r="D139" s="45">
        <v>1</v>
      </c>
      <c r="E139" s="45">
        <v>1</v>
      </c>
      <c r="F139" s="60">
        <v>5.4</v>
      </c>
      <c r="G139" s="46">
        <v>9.6999999999999993</v>
      </c>
      <c r="H139" s="46">
        <v>0.3</v>
      </c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81">
        <f>(($G139*$H139)+$F139)*$C139*$D139*$E139</f>
        <v>8.31</v>
      </c>
      <c r="T139" s="28">
        <f>(($F139))*$C139*$D139*$E139</f>
        <v>5.4</v>
      </c>
      <c r="U139" s="28">
        <f>(($F139))*$C139*$D139*$E139</f>
        <v>5.4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9"/>
      <c r="AF139" s="39"/>
      <c r="AG139" s="43">
        <f t="shared" ref="AG139:AG145" si="76">($F139+$G139)*AG$7</f>
        <v>0</v>
      </c>
      <c r="AH139" s="56">
        <f>((S139+U139)*$AH$7)+(T139*$AH$8)</f>
        <v>3.2037487857142861</v>
      </c>
      <c r="AI139" s="56">
        <f>((S139+U139)*$AI$7)+(T139*$AI$8)</f>
        <v>0.64265220000000012</v>
      </c>
      <c r="AJ139" s="56">
        <f>((S139+U139)*$AJ$7)+(T139*$AJ$8)</f>
        <v>0.97978725</v>
      </c>
      <c r="AK139" s="61">
        <f>T139*$AK$8</f>
        <v>271.56600000000003</v>
      </c>
      <c r="AL139" s="56">
        <f t="shared" ref="AL139:AL145" si="77">($L139)*AL$8</f>
        <v>0</v>
      </c>
      <c r="AM139" s="43">
        <f t="shared" ref="AM139:AM145" si="78">($F139+$G139)*AM$7</f>
        <v>0</v>
      </c>
      <c r="AN139" s="49"/>
      <c r="AO139" s="49"/>
    </row>
    <row r="140" spans="1:43" ht="15.75" customHeight="1" outlineLevel="1" x14ac:dyDescent="0.25">
      <c r="A140" s="58">
        <f>1+A139</f>
        <v>2</v>
      </c>
      <c r="B140" s="59" t="s">
        <v>64</v>
      </c>
      <c r="C140" s="45">
        <v>1</v>
      </c>
      <c r="D140" s="45">
        <v>1</v>
      </c>
      <c r="E140" s="45">
        <v>1</v>
      </c>
      <c r="F140" s="60">
        <v>2.3639999999999999</v>
      </c>
      <c r="G140" s="46">
        <v>6.15</v>
      </c>
      <c r="H140" s="46">
        <v>0.3</v>
      </c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81">
        <f>(($G140*$H140)+$F140)*$C140*$D140*$E140</f>
        <v>4.2089999999999996</v>
      </c>
      <c r="T140" s="28">
        <f>(($F140))*$C140*$D140*$E140</f>
        <v>2.3639999999999999</v>
      </c>
      <c r="U140" s="28">
        <f>(($F140))*$C140*$D140*$E140</f>
        <v>2.3639999999999999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9"/>
      <c r="AF140" s="39"/>
      <c r="AG140" s="43">
        <f t="shared" si="76"/>
        <v>0</v>
      </c>
      <c r="AH140" s="56">
        <f>((S140+U140)*$AH$7)+(T140*$AH$8)</f>
        <v>1.4771752357142858</v>
      </c>
      <c r="AI140" s="56">
        <f>((S140+U140)*$AI$7)+(T140*$AI$8)</f>
        <v>0.29631222000000002</v>
      </c>
      <c r="AJ140" s="56">
        <f>((S140+U140)*$AJ$7)+(T140*$AJ$8)</f>
        <v>0.45175747499999996</v>
      </c>
      <c r="AK140" s="61">
        <f>T140*$AK$8</f>
        <v>118.88556</v>
      </c>
      <c r="AL140" s="56">
        <f t="shared" si="77"/>
        <v>0</v>
      </c>
      <c r="AM140" s="43">
        <f t="shared" si="78"/>
        <v>0</v>
      </c>
      <c r="AN140" s="49"/>
      <c r="AO140" s="49"/>
    </row>
    <row r="141" spans="1:43" ht="15.75" customHeight="1" outlineLevel="1" x14ac:dyDescent="0.25">
      <c r="A141" s="58">
        <f t="shared" ref="A141:A145" si="79">1+A140</f>
        <v>3</v>
      </c>
      <c r="B141" s="59" t="s">
        <v>14</v>
      </c>
      <c r="C141" s="45">
        <v>1</v>
      </c>
      <c r="D141" s="45">
        <v>1</v>
      </c>
      <c r="E141" s="45">
        <v>1</v>
      </c>
      <c r="F141" s="60">
        <v>2.9249999999999998</v>
      </c>
      <c r="G141" s="46">
        <v>7.95</v>
      </c>
      <c r="H141" s="46">
        <v>0.3</v>
      </c>
      <c r="I141" s="63"/>
      <c r="J141" s="63"/>
      <c r="K141" s="63"/>
      <c r="L141" s="63"/>
      <c r="M141" s="81"/>
      <c r="N141" s="28"/>
      <c r="O141" s="28"/>
      <c r="P141" s="81">
        <f>(($G141*$H141)+$F141)*$C141*$D141*$E141</f>
        <v>5.31</v>
      </c>
      <c r="Q141" s="28">
        <f>(($F141))*$C141*$D141*$E141</f>
        <v>2.9249999999999998</v>
      </c>
      <c r="R141" s="28">
        <f>(($F141))*$C141*$D141*$E141</f>
        <v>2.9249999999999998</v>
      </c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9"/>
      <c r="AF141" s="39"/>
      <c r="AG141" s="43">
        <f t="shared" si="76"/>
        <v>0</v>
      </c>
      <c r="AH141" s="56">
        <f>((P141+R141)*$AH$7)+(Q141*$AH$8)</f>
        <v>1.8410771785714286</v>
      </c>
      <c r="AI141" s="56">
        <f>((P141+R141)*$AI$7)+(Q141*$AI$8)</f>
        <v>0.36930870000000005</v>
      </c>
      <c r="AJ141" s="56">
        <f>((P141+R141)*$AJ$7)+(Q141*$AJ$8)</f>
        <v>0.56304787499999986</v>
      </c>
      <c r="AK141" s="61">
        <f>Q141*$AK$8</f>
        <v>147.09824999999998</v>
      </c>
      <c r="AL141" s="56">
        <f t="shared" si="77"/>
        <v>0</v>
      </c>
      <c r="AM141" s="43">
        <f t="shared" si="78"/>
        <v>0</v>
      </c>
      <c r="AN141" s="49"/>
      <c r="AO141" s="49"/>
    </row>
    <row r="142" spans="1:43" s="93" customFormat="1" ht="15.75" customHeight="1" outlineLevel="1" x14ac:dyDescent="0.25">
      <c r="A142" s="82">
        <f t="shared" si="79"/>
        <v>4</v>
      </c>
      <c r="B142" s="83" t="s">
        <v>59</v>
      </c>
      <c r="C142" s="84">
        <v>1</v>
      </c>
      <c r="D142" s="84">
        <v>1</v>
      </c>
      <c r="E142" s="84">
        <v>1</v>
      </c>
      <c r="F142" s="85">
        <v>1.9239999999999999</v>
      </c>
      <c r="G142" s="86">
        <v>5.55</v>
      </c>
      <c r="H142" s="46">
        <v>0.35</v>
      </c>
      <c r="I142" s="87">
        <f>(($G142*$H142)+$F142)*$C142*$D142*$E142</f>
        <v>3.8664999999999998</v>
      </c>
      <c r="J142" s="88">
        <f>(($F142))*$C142*$D142*$E142</f>
        <v>1.9239999999999999</v>
      </c>
      <c r="K142" s="88">
        <f t="shared" ref="K142:K143" si="80">(($F142))*$C142*$D142*$E142</f>
        <v>1.9239999999999999</v>
      </c>
      <c r="L142" s="88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90"/>
      <c r="AF142" s="90"/>
      <c r="AG142" s="91">
        <f t="shared" si="76"/>
        <v>0</v>
      </c>
      <c r="AH142" s="91">
        <f>((I142+L142)*$AH$7)+(J142*$AH$8)</f>
        <v>1.0083769892857144</v>
      </c>
      <c r="AI142" s="91">
        <f>((I142+L142)*$AI$7)+(J142*$AI$8)</f>
        <v>0.20227419000000002</v>
      </c>
      <c r="AJ142" s="91">
        <f>((I142+L142)*$AJ$7)+(J142*$AJ$8)</f>
        <v>0.30838713749999996</v>
      </c>
      <c r="AK142" s="92">
        <f>J142*$AK$8</f>
        <v>96.757959999999997</v>
      </c>
      <c r="AL142" s="56">
        <f t="shared" si="77"/>
        <v>0</v>
      </c>
      <c r="AM142" s="91">
        <f t="shared" si="78"/>
        <v>0</v>
      </c>
      <c r="AN142" s="92"/>
      <c r="AO142" s="92"/>
    </row>
    <row r="143" spans="1:43" s="93" customFormat="1" ht="15.75" customHeight="1" outlineLevel="1" x14ac:dyDescent="0.25">
      <c r="A143" s="82">
        <f t="shared" si="79"/>
        <v>5</v>
      </c>
      <c r="B143" s="83" t="s">
        <v>65</v>
      </c>
      <c r="C143" s="84">
        <v>1</v>
      </c>
      <c r="D143" s="84">
        <v>1</v>
      </c>
      <c r="E143" s="84">
        <v>1</v>
      </c>
      <c r="F143" s="85">
        <v>1.01</v>
      </c>
      <c r="G143" s="86">
        <v>4.2</v>
      </c>
      <c r="H143" s="86">
        <f>H142+H142</f>
        <v>0.7</v>
      </c>
      <c r="I143" s="87">
        <f>(($G143*$H143)+$F143)*$C143*$D143*$E143</f>
        <v>3.95</v>
      </c>
      <c r="J143" s="88">
        <f>(($F143))*$C143*$D143*$E143</f>
        <v>1.01</v>
      </c>
      <c r="K143" s="88">
        <f t="shared" si="80"/>
        <v>1.01</v>
      </c>
      <c r="L143" s="88">
        <f>F143*0.25</f>
        <v>0.2525</v>
      </c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90"/>
      <c r="AF143" s="90"/>
      <c r="AG143" s="91">
        <f t="shared" si="76"/>
        <v>0</v>
      </c>
      <c r="AH143" s="91">
        <f>((I143+L143)*$AH$7)+(J143*$AH$8)</f>
        <v>0.81335482738095255</v>
      </c>
      <c r="AI143" s="91">
        <f>((I143+L143)*$AI$7)+(J143*$AI$8)</f>
        <v>0.16315395000000002</v>
      </c>
      <c r="AJ143" s="91">
        <f>((I143+L143)*$AJ$7)+(J143*$AJ$8)</f>
        <v>0.24874443749999997</v>
      </c>
      <c r="AK143" s="92">
        <f>J143*$AK$8</f>
        <v>50.792900000000003</v>
      </c>
      <c r="AL143" s="56">
        <f t="shared" si="77"/>
        <v>0.2525</v>
      </c>
      <c r="AM143" s="91">
        <f t="shared" si="78"/>
        <v>0</v>
      </c>
      <c r="AN143" s="92"/>
      <c r="AO143" s="92"/>
    </row>
    <row r="144" spans="1:43" ht="15.75" customHeight="1" outlineLevel="1" x14ac:dyDescent="0.25">
      <c r="A144" s="82">
        <f t="shared" si="79"/>
        <v>6</v>
      </c>
      <c r="B144" s="59" t="s">
        <v>66</v>
      </c>
      <c r="C144" s="45">
        <v>1</v>
      </c>
      <c r="D144" s="45">
        <v>1</v>
      </c>
      <c r="E144" s="45">
        <v>1</v>
      </c>
      <c r="F144" s="60">
        <v>3.72</v>
      </c>
      <c r="G144" s="46">
        <v>7.9</v>
      </c>
      <c r="H144" s="46">
        <v>0.35</v>
      </c>
      <c r="I144" s="81">
        <f>(($G144*$H144)+$F144)*$C144*$D144*$E144</f>
        <v>6.4850000000000003</v>
      </c>
      <c r="J144" s="28">
        <f t="shared" ref="J144:K145" si="81">(($F144))*$C144*$D144*$E144</f>
        <v>3.72</v>
      </c>
      <c r="K144" s="28">
        <f t="shared" si="81"/>
        <v>3.72</v>
      </c>
      <c r="L144" s="2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9"/>
      <c r="AF144" s="39"/>
      <c r="AG144" s="43">
        <f t="shared" si="76"/>
        <v>0</v>
      </c>
      <c r="AH144" s="56">
        <f>((I144+L144)*$AH$7)+(J144*$AH$8)</f>
        <v>1.8201632738095239</v>
      </c>
      <c r="AI144" s="56">
        <f>((I144+L144)*$AI$7)+(J144*$AI$8)</f>
        <v>0.36511350000000009</v>
      </c>
      <c r="AJ144" s="56">
        <f>((I144+L144)*$AJ$7)+(J144*$AJ$8)</f>
        <v>0.55665187500000002</v>
      </c>
      <c r="AK144" s="61">
        <f>J144*$AK$8</f>
        <v>187.0788</v>
      </c>
      <c r="AL144" s="56">
        <f t="shared" si="77"/>
        <v>0</v>
      </c>
      <c r="AM144" s="43">
        <f t="shared" si="78"/>
        <v>0</v>
      </c>
      <c r="AN144" s="49"/>
      <c r="AO144" s="49"/>
    </row>
    <row r="145" spans="1:41" ht="15.75" customHeight="1" outlineLevel="1" x14ac:dyDescent="0.25">
      <c r="A145" s="82">
        <f t="shared" si="79"/>
        <v>7</v>
      </c>
      <c r="B145" s="59" t="s">
        <v>67</v>
      </c>
      <c r="C145" s="45">
        <v>1</v>
      </c>
      <c r="D145" s="45">
        <v>1</v>
      </c>
      <c r="E145" s="45">
        <v>1</v>
      </c>
      <c r="F145" s="60">
        <v>3.36</v>
      </c>
      <c r="G145" s="46">
        <v>7.6</v>
      </c>
      <c r="H145" s="46">
        <v>0.35</v>
      </c>
      <c r="I145" s="81">
        <f>(($G145*$H145)+$F145)*$C145*$D145*$E145</f>
        <v>6.02</v>
      </c>
      <c r="J145" s="28">
        <f t="shared" si="81"/>
        <v>3.36</v>
      </c>
      <c r="K145" s="28">
        <f t="shared" si="81"/>
        <v>3.36</v>
      </c>
      <c r="L145" s="2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9"/>
      <c r="AF145" s="39"/>
      <c r="AG145" s="43">
        <f t="shared" si="76"/>
        <v>0</v>
      </c>
      <c r="AH145" s="56">
        <f>((I145+L145)*$AH$7)+(J145*$AH$8)</f>
        <v>1.6652696666666666</v>
      </c>
      <c r="AI145" s="56">
        <f>((I145+L145)*$AI$7)+(J145*$AI$8)</f>
        <v>0.33404280000000003</v>
      </c>
      <c r="AJ145" s="56">
        <f>((I145+L145)*$AJ$7)+(J145*$AJ$8)</f>
        <v>0.50928149999999994</v>
      </c>
      <c r="AK145" s="61">
        <f>J145*$AK$8</f>
        <v>168.9744</v>
      </c>
      <c r="AL145" s="56">
        <f t="shared" si="77"/>
        <v>0</v>
      </c>
      <c r="AM145" s="43">
        <f t="shared" si="78"/>
        <v>0</v>
      </c>
      <c r="AN145" s="49"/>
      <c r="AO145" s="49"/>
    </row>
    <row r="146" spans="1:41" ht="15.75" customHeight="1" outlineLevel="1" x14ac:dyDescent="0.25">
      <c r="A146" s="58"/>
      <c r="B146" s="59"/>
      <c r="C146" s="45"/>
      <c r="D146" s="45"/>
      <c r="E146" s="45"/>
      <c r="F146" s="60"/>
      <c r="G146" s="46"/>
      <c r="H146" s="46"/>
      <c r="I146" s="63"/>
      <c r="J146" s="63"/>
      <c r="K146" s="63"/>
      <c r="L146" s="63"/>
      <c r="M146" s="81"/>
      <c r="N146" s="28"/>
      <c r="O146" s="28"/>
      <c r="P146" s="81"/>
      <c r="Q146" s="28"/>
      <c r="R146" s="2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9"/>
      <c r="AF146" s="39"/>
      <c r="AG146" s="43"/>
      <c r="AH146" s="56"/>
      <c r="AI146" s="56"/>
      <c r="AJ146" s="62"/>
      <c r="AK146" s="61"/>
      <c r="AL146" s="61"/>
      <c r="AM146" s="43"/>
      <c r="AN146" s="49"/>
      <c r="AO146" s="49"/>
    </row>
    <row r="147" spans="1:41" ht="15.75" customHeight="1" outlineLevel="1" x14ac:dyDescent="0.25">
      <c r="A147" s="33"/>
      <c r="B147" s="44" t="s">
        <v>85</v>
      </c>
      <c r="C147" s="45"/>
      <c r="D147" s="45"/>
      <c r="E147" s="45"/>
      <c r="F147" s="46"/>
      <c r="G147" s="46"/>
      <c r="H147" s="46"/>
      <c r="I147" s="38"/>
      <c r="J147" s="46"/>
      <c r="K147" s="46"/>
      <c r="L147" s="46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9"/>
      <c r="AF147" s="39"/>
      <c r="AG147" s="47"/>
      <c r="AH147" s="47"/>
      <c r="AI147" s="47"/>
      <c r="AJ147" s="48"/>
      <c r="AK147" s="49"/>
      <c r="AL147" s="49"/>
      <c r="AM147" s="47"/>
      <c r="AN147" s="49"/>
      <c r="AO147" s="49"/>
    </row>
    <row r="148" spans="1:41" ht="15.75" customHeight="1" outlineLevel="1" x14ac:dyDescent="0.25">
      <c r="A148" s="58">
        <v>1</v>
      </c>
      <c r="B148" s="59" t="s">
        <v>63</v>
      </c>
      <c r="C148" s="45">
        <v>1</v>
      </c>
      <c r="D148" s="45">
        <v>1</v>
      </c>
      <c r="E148" s="45">
        <v>1</v>
      </c>
      <c r="F148" s="60">
        <v>5</v>
      </c>
      <c r="G148" s="46">
        <v>9.25</v>
      </c>
      <c r="H148" s="46">
        <v>0.3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81">
        <f>(($G148*$H148)+$F148)*$C148*$D148*$E148</f>
        <v>7.7750000000000004</v>
      </c>
      <c r="T148" s="28">
        <f>(($F148))*$C148*$D148*$E148</f>
        <v>5</v>
      </c>
      <c r="U148" s="28">
        <f>(($F148))*$C148*$D148*$E148</f>
        <v>5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9"/>
      <c r="AF148" s="39"/>
      <c r="AG148" s="43">
        <f>($F148+$G148)*AG$7</f>
        <v>0</v>
      </c>
      <c r="AH148" s="56">
        <f>((S148+U148)*$AH$7)+(T148*$AH$8)</f>
        <v>2.976963630952381</v>
      </c>
      <c r="AI148" s="56">
        <f>((S148+U148)*$AI$7)+(T148*$AI$8)</f>
        <v>0.59716049999999998</v>
      </c>
      <c r="AJ148" s="56">
        <f>((S148+U148)*$AJ$7)+(T148*$AJ$8)</f>
        <v>0.91043062499999994</v>
      </c>
      <c r="AK148" s="61">
        <f>T148*$AK$8</f>
        <v>251.45</v>
      </c>
      <c r="AL148" s="56">
        <f t="shared" ref="AL148:AL154" si="82">($L148)*AL$8</f>
        <v>0</v>
      </c>
      <c r="AM148" s="43">
        <f>($F148+$G148)*AM$7</f>
        <v>0</v>
      </c>
      <c r="AN148" s="49"/>
      <c r="AO148" s="49"/>
    </row>
    <row r="149" spans="1:41" ht="15.75" customHeight="1" outlineLevel="1" x14ac:dyDescent="0.25">
      <c r="A149" s="58">
        <f>1+A148</f>
        <v>2</v>
      </c>
      <c r="B149" s="59" t="s">
        <v>14</v>
      </c>
      <c r="C149" s="45">
        <v>1</v>
      </c>
      <c r="D149" s="45">
        <v>1</v>
      </c>
      <c r="E149" s="45">
        <v>1</v>
      </c>
      <c r="F149" s="60">
        <v>2.29</v>
      </c>
      <c r="G149" s="46">
        <v>6.65</v>
      </c>
      <c r="H149" s="46">
        <v>0.3</v>
      </c>
      <c r="I149" s="63"/>
      <c r="J149" s="63"/>
      <c r="K149" s="63"/>
      <c r="L149" s="63"/>
      <c r="M149" s="81"/>
      <c r="N149" s="28"/>
      <c r="O149" s="28"/>
      <c r="P149" s="81">
        <f>(($G149*$H149)+$F149)*$C149*$D149*$E149</f>
        <v>4.2850000000000001</v>
      </c>
      <c r="Q149" s="28">
        <f>(($F149))*$C149*$D149*$E149</f>
        <v>2.29</v>
      </c>
      <c r="R149" s="28">
        <f>(($F149))*$C149*$D149*$E149</f>
        <v>2.29</v>
      </c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9"/>
      <c r="AF149" s="39"/>
      <c r="AG149" s="43">
        <f>($F149+$G149)*AG$7</f>
        <v>0</v>
      </c>
      <c r="AH149" s="56">
        <f>((P149+R149)*$AH$7)+(Q149*$AH$8)</f>
        <v>1.4580912976190477</v>
      </c>
      <c r="AI149" s="56">
        <f>((P149+R149)*$AI$7)+(Q149*$AI$8)</f>
        <v>0.29248410000000002</v>
      </c>
      <c r="AJ149" s="56">
        <f>((P149+R149)*$AJ$7)+(Q149*$AJ$8)</f>
        <v>0.44592112499999992</v>
      </c>
      <c r="AK149" s="61">
        <f>Q149*$AK$8</f>
        <v>115.1641</v>
      </c>
      <c r="AL149" s="56">
        <f t="shared" si="82"/>
        <v>0</v>
      </c>
      <c r="AM149" s="43">
        <f>($F149+$G149)*AM$7</f>
        <v>0</v>
      </c>
      <c r="AN149" s="49"/>
      <c r="AO149" s="49"/>
    </row>
    <row r="150" spans="1:41" s="93" customFormat="1" ht="15.75" customHeight="1" outlineLevel="1" x14ac:dyDescent="0.25">
      <c r="A150" s="82">
        <f t="shared" ref="A150:A151" si="83">1+A149</f>
        <v>3</v>
      </c>
      <c r="B150" s="83" t="s">
        <v>59</v>
      </c>
      <c r="C150" s="84">
        <v>1</v>
      </c>
      <c r="D150" s="84">
        <v>1</v>
      </c>
      <c r="E150" s="84">
        <v>1</v>
      </c>
      <c r="F150" s="85">
        <v>1.92</v>
      </c>
      <c r="G150" s="86">
        <v>5.55</v>
      </c>
      <c r="H150" s="46">
        <v>0.35</v>
      </c>
      <c r="I150" s="87">
        <f>(($G150*$H150)+$F150)*$C150*$D150*$E150</f>
        <v>3.8624999999999998</v>
      </c>
      <c r="J150" s="88">
        <f>(($F150))*$C150*$D150*$E150</f>
        <v>1.92</v>
      </c>
      <c r="K150" s="88">
        <f t="shared" ref="K150:K151" si="84">(($F150))*$C150*$D150*$E150</f>
        <v>1.92</v>
      </c>
      <c r="L150" s="88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90"/>
      <c r="AF150" s="90"/>
      <c r="AG150" s="91">
        <f>($F150+$G150)*AG$7</f>
        <v>0</v>
      </c>
      <c r="AH150" s="91">
        <f>((I150+L150)*$AH$7)+(J150*$AH$8)</f>
        <v>1.0068084464285714</v>
      </c>
      <c r="AI150" s="91">
        <f>((I150+L150)*$AI$7)+(J150*$AI$8)</f>
        <v>0.20195954999999999</v>
      </c>
      <c r="AJ150" s="91">
        <f>((I150+L150)*$AJ$7)+(J150*$AJ$8)</f>
        <v>0.30790743749999994</v>
      </c>
      <c r="AK150" s="92">
        <f>J150*$AK$8</f>
        <v>96.556799999999996</v>
      </c>
      <c r="AL150" s="56">
        <f t="shared" si="82"/>
        <v>0</v>
      </c>
      <c r="AM150" s="91">
        <f>($F150+$G150)*AM$7</f>
        <v>0</v>
      </c>
      <c r="AN150" s="92"/>
      <c r="AO150" s="92"/>
    </row>
    <row r="151" spans="1:41" s="93" customFormat="1" ht="15.75" customHeight="1" outlineLevel="1" x14ac:dyDescent="0.25">
      <c r="A151" s="82">
        <f t="shared" si="83"/>
        <v>4</v>
      </c>
      <c r="B151" s="83" t="s">
        <v>65</v>
      </c>
      <c r="C151" s="84">
        <v>1</v>
      </c>
      <c r="D151" s="84">
        <v>1</v>
      </c>
      <c r="E151" s="84">
        <v>1</v>
      </c>
      <c r="F151" s="85">
        <v>1.0129999999999999</v>
      </c>
      <c r="G151" s="86">
        <v>4.2</v>
      </c>
      <c r="H151" s="86">
        <f>H150+H150</f>
        <v>0.7</v>
      </c>
      <c r="I151" s="87">
        <f>(($G151*$H151)+$F151)*$C151*$D151*$E151</f>
        <v>3.9529999999999998</v>
      </c>
      <c r="J151" s="88">
        <f>(($F151))*$C151*$D151*$E151</f>
        <v>1.0129999999999999</v>
      </c>
      <c r="K151" s="88">
        <f t="shared" si="84"/>
        <v>1.0129999999999999</v>
      </c>
      <c r="L151" s="88">
        <f>F151*0.25</f>
        <v>0.25324999999999998</v>
      </c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90"/>
      <c r="AF151" s="90"/>
      <c r="AG151" s="91">
        <f t="shared" ref="AG151" si="85">($F151+$G151)*AG$7</f>
        <v>0</v>
      </c>
      <c r="AH151" s="91">
        <f>((I151+L151)*$AH$7)+(J151*$AH$8)</f>
        <v>0.81462926845238093</v>
      </c>
      <c r="AI151" s="91">
        <f>((I151+L151)*$AI$7)+(J151*$AI$8)</f>
        <v>0.16340959500000002</v>
      </c>
      <c r="AJ151" s="91">
        <f>((I151+L151)*$AJ$7)+(J151*$AJ$8)</f>
        <v>0.24913419374999995</v>
      </c>
      <c r="AK151" s="92">
        <f>J151*$AK$8</f>
        <v>50.943769999999994</v>
      </c>
      <c r="AL151" s="56">
        <f t="shared" si="82"/>
        <v>0.25324999999999998</v>
      </c>
      <c r="AM151" s="91">
        <f t="shared" ref="AM151" si="86">($F151+$G151)*AM$7</f>
        <v>0</v>
      </c>
      <c r="AN151" s="92"/>
      <c r="AO151" s="92"/>
    </row>
    <row r="152" spans="1:41" ht="15.75" customHeight="1" outlineLevel="1" x14ac:dyDescent="0.25">
      <c r="A152" s="58">
        <v>5</v>
      </c>
      <c r="B152" s="59" t="s">
        <v>66</v>
      </c>
      <c r="C152" s="45">
        <v>1</v>
      </c>
      <c r="D152" s="45">
        <v>1</v>
      </c>
      <c r="E152" s="45">
        <v>1</v>
      </c>
      <c r="F152" s="60">
        <v>3.64</v>
      </c>
      <c r="G152" s="46">
        <v>7.8</v>
      </c>
      <c r="H152" s="46">
        <v>0.35</v>
      </c>
      <c r="I152" s="81">
        <f>(($G152*$H152)+$F152)*$C152*$D152*$E152</f>
        <v>6.37</v>
      </c>
      <c r="J152" s="28">
        <f t="shared" ref="J152:K153" si="87">(($F152))*$C152*$D152*$E152</f>
        <v>3.64</v>
      </c>
      <c r="K152" s="28">
        <f t="shared" si="87"/>
        <v>3.64</v>
      </c>
      <c r="L152" s="2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9"/>
      <c r="AF152" s="39"/>
      <c r="AG152" s="43">
        <f>($F152+$G152)*AG$7</f>
        <v>0</v>
      </c>
      <c r="AH152" s="56">
        <f>((I152+L152)*$AH$7)+(J152*$AH$8)</f>
        <v>1.7842175</v>
      </c>
      <c r="AI152" s="56">
        <f>((I152+L152)*$AI$7)+(J152*$AI$8)</f>
        <v>0.35790300000000003</v>
      </c>
      <c r="AJ152" s="56">
        <f>((I152+L152)*$AJ$7)+(J152*$AJ$8)</f>
        <v>0.54565874999999997</v>
      </c>
      <c r="AK152" s="61">
        <f>J152*$AK$8</f>
        <v>183.0556</v>
      </c>
      <c r="AL152" s="56">
        <f t="shared" si="82"/>
        <v>0</v>
      </c>
      <c r="AM152" s="43">
        <f>($F152+$G152)*AM$7</f>
        <v>0</v>
      </c>
      <c r="AN152" s="49"/>
      <c r="AO152" s="49"/>
    </row>
    <row r="153" spans="1:41" ht="15.75" customHeight="1" outlineLevel="1" x14ac:dyDescent="0.25">
      <c r="A153" s="58">
        <f t="shared" ref="A153" si="88">1+A152</f>
        <v>6</v>
      </c>
      <c r="B153" s="59" t="s">
        <v>67</v>
      </c>
      <c r="C153" s="45">
        <v>1</v>
      </c>
      <c r="D153" s="45">
        <v>1</v>
      </c>
      <c r="E153" s="45">
        <v>1</v>
      </c>
      <c r="F153" s="60">
        <v>2.9</v>
      </c>
      <c r="G153" s="46">
        <v>7.05</v>
      </c>
      <c r="H153" s="46">
        <v>0.35</v>
      </c>
      <c r="I153" s="81">
        <f>(($G153*$H153)+$F153)*$C153*$D153*$E153</f>
        <v>5.3674999999999997</v>
      </c>
      <c r="J153" s="28">
        <f t="shared" si="87"/>
        <v>2.9</v>
      </c>
      <c r="K153" s="28">
        <f t="shared" si="87"/>
        <v>2.9</v>
      </c>
      <c r="L153" s="2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9"/>
      <c r="AF153" s="39"/>
      <c r="AG153" s="43">
        <f>($F153+$G153)*AG$7</f>
        <v>0</v>
      </c>
      <c r="AH153" s="56">
        <f>((I153+L153)*$AH$7)+(J153*$AH$8)</f>
        <v>1.4597251964285713</v>
      </c>
      <c r="AI153" s="56">
        <f>((I153+L153)*$AI$7)+(J153*$AI$8)</f>
        <v>0.29281184999999998</v>
      </c>
      <c r="AJ153" s="56">
        <f>((I153+L153)*$AJ$7)+(J153*$AJ$8)</f>
        <v>0.44642081249999999</v>
      </c>
      <c r="AK153" s="61">
        <f>J153*$AK$8</f>
        <v>145.84099999999998</v>
      </c>
      <c r="AL153" s="56">
        <f t="shared" si="82"/>
        <v>0</v>
      </c>
      <c r="AM153" s="43">
        <f>($F153+$G153)*AM$7</f>
        <v>0</v>
      </c>
      <c r="AN153" s="49"/>
      <c r="AO153" s="49"/>
    </row>
    <row r="154" spans="1:41" ht="15.75" customHeight="1" outlineLevel="1" x14ac:dyDescent="0.25">
      <c r="A154" s="58"/>
      <c r="B154" s="59"/>
      <c r="C154" s="94"/>
      <c r="D154" s="94"/>
      <c r="E154" s="94"/>
      <c r="F154" s="60"/>
      <c r="G154" s="60"/>
      <c r="H154" s="60"/>
      <c r="I154" s="81"/>
      <c r="J154" s="28"/>
      <c r="K154" s="28"/>
      <c r="L154" s="28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6"/>
      <c r="AF154" s="96"/>
      <c r="AG154" s="97"/>
      <c r="AH154" s="98"/>
      <c r="AI154" s="98"/>
      <c r="AJ154" s="98"/>
      <c r="AK154" s="54"/>
      <c r="AL154" s="56">
        <f t="shared" si="82"/>
        <v>0</v>
      </c>
      <c r="AM154" s="97"/>
      <c r="AN154" s="28"/>
      <c r="AO154" s="28"/>
    </row>
    <row r="155" spans="1:41" ht="15.75" customHeight="1" outlineLevel="1" x14ac:dyDescent="0.25">
      <c r="A155" s="33"/>
      <c r="B155" s="44" t="s">
        <v>86</v>
      </c>
      <c r="C155" s="45"/>
      <c r="D155" s="45"/>
      <c r="E155" s="45"/>
      <c r="F155" s="46"/>
      <c r="G155" s="46"/>
      <c r="H155" s="46"/>
      <c r="I155" s="38"/>
      <c r="J155" s="46"/>
      <c r="K155" s="46"/>
      <c r="L155" s="46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9"/>
      <c r="AF155" s="39"/>
      <c r="AG155" s="47"/>
      <c r="AH155" s="47"/>
      <c r="AI155" s="47"/>
      <c r="AJ155" s="48"/>
      <c r="AK155" s="49"/>
      <c r="AL155" s="49"/>
      <c r="AM155" s="47"/>
      <c r="AN155" s="49"/>
      <c r="AO155" s="49"/>
    </row>
    <row r="156" spans="1:41" ht="15.75" customHeight="1" outlineLevel="1" x14ac:dyDescent="0.25">
      <c r="A156" s="58">
        <v>1</v>
      </c>
      <c r="B156" s="59" t="s">
        <v>63</v>
      </c>
      <c r="C156" s="45">
        <v>1</v>
      </c>
      <c r="D156" s="45">
        <v>1</v>
      </c>
      <c r="E156" s="45">
        <v>1</v>
      </c>
      <c r="F156" s="60">
        <v>6.22</v>
      </c>
      <c r="G156" s="46">
        <v>10.65</v>
      </c>
      <c r="H156" s="46">
        <v>0.3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81">
        <f>(($G156*$H156)+$F156)*$C156*$D156*$E156</f>
        <v>9.4149999999999991</v>
      </c>
      <c r="T156" s="28">
        <f>(($F156))*$C156*$D156*$E156</f>
        <v>6.22</v>
      </c>
      <c r="U156" s="28">
        <f>(($F156))*$C156*$D156*$E156</f>
        <v>6.22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9"/>
      <c r="AF156" s="39"/>
      <c r="AG156" s="43">
        <f>($F156+$G156)*AG$7</f>
        <v>0</v>
      </c>
      <c r="AH156" s="56">
        <f>((S156+U156)*$AH$7)+(T156*$AH$8)</f>
        <v>3.6697367261904761</v>
      </c>
      <c r="AI156" s="56">
        <f>((S156+U156)*$AI$7)+(T156*$AI$8)</f>
        <v>0.73612650000000002</v>
      </c>
      <c r="AJ156" s="56">
        <f>((S156+U156)*$AJ$7)+(T156*$AJ$8)</f>
        <v>1.1222981249999997</v>
      </c>
      <c r="AK156" s="61">
        <f>T156*$AK$8</f>
        <v>312.80379999999997</v>
      </c>
      <c r="AL156" s="56">
        <f t="shared" ref="AL156:AL197" si="89">($L156)*AL$8</f>
        <v>0</v>
      </c>
      <c r="AM156" s="43">
        <f>($F156+$G156)*AM$7</f>
        <v>0</v>
      </c>
      <c r="AN156" s="49"/>
      <c r="AO156" s="49"/>
    </row>
    <row r="157" spans="1:41" ht="15.75" customHeight="1" outlineLevel="1" x14ac:dyDescent="0.25">
      <c r="A157" s="58">
        <f>1+A156</f>
        <v>2</v>
      </c>
      <c r="B157" s="59" t="s">
        <v>14</v>
      </c>
      <c r="C157" s="45">
        <v>1</v>
      </c>
      <c r="D157" s="45">
        <v>1</v>
      </c>
      <c r="E157" s="45">
        <v>1</v>
      </c>
      <c r="F157" s="60">
        <v>2.29</v>
      </c>
      <c r="G157" s="46">
        <v>6.65</v>
      </c>
      <c r="H157" s="46">
        <v>0.3</v>
      </c>
      <c r="I157" s="63"/>
      <c r="J157" s="63"/>
      <c r="K157" s="63"/>
      <c r="L157" s="63"/>
      <c r="M157" s="81"/>
      <c r="N157" s="28"/>
      <c r="O157" s="28"/>
      <c r="P157" s="81">
        <f>(($G157*$H157)+$F157)*$C157*$D157*$E157</f>
        <v>4.2850000000000001</v>
      </c>
      <c r="Q157" s="28">
        <f>(($F157))*$C157*$D157*$E157</f>
        <v>2.29</v>
      </c>
      <c r="R157" s="28">
        <f>(($F157))*$C157*$D157*$E157</f>
        <v>2.29</v>
      </c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9"/>
      <c r="AF157" s="39"/>
      <c r="AG157" s="43">
        <f>($F157+$G157)*AG$7</f>
        <v>0</v>
      </c>
      <c r="AH157" s="56">
        <f>((P157+R157)*$AH$7)+(Q157*$AH$8)</f>
        <v>1.4580912976190477</v>
      </c>
      <c r="AI157" s="56">
        <f>((P157+R157)*$AI$7)+(Q157*$AI$8)</f>
        <v>0.29248410000000002</v>
      </c>
      <c r="AJ157" s="56">
        <f>((P157+R157)*$AJ$7)+(Q157*$AJ$8)</f>
        <v>0.44592112499999992</v>
      </c>
      <c r="AK157" s="61">
        <f>Q157*$AK$8</f>
        <v>115.1641</v>
      </c>
      <c r="AL157" s="56">
        <f t="shared" si="89"/>
        <v>0</v>
      </c>
      <c r="AM157" s="43">
        <f>($F157+$G157)*AM$7</f>
        <v>0</v>
      </c>
      <c r="AN157" s="49"/>
      <c r="AO157" s="49"/>
    </row>
    <row r="158" spans="1:41" s="93" customFormat="1" ht="15.75" customHeight="1" outlineLevel="1" x14ac:dyDescent="0.25">
      <c r="A158" s="82">
        <f t="shared" ref="A158:A161" si="90">1+A157</f>
        <v>3</v>
      </c>
      <c r="B158" s="83" t="s">
        <v>59</v>
      </c>
      <c r="C158" s="84">
        <v>1</v>
      </c>
      <c r="D158" s="84">
        <v>1</v>
      </c>
      <c r="E158" s="84">
        <v>1</v>
      </c>
      <c r="F158" s="85">
        <v>1.92</v>
      </c>
      <c r="G158" s="86">
        <v>5.55</v>
      </c>
      <c r="H158" s="46">
        <v>0.35</v>
      </c>
      <c r="I158" s="87">
        <f>(($G158*$H158)+$F158)*$C158*$D158*$E158</f>
        <v>3.8624999999999998</v>
      </c>
      <c r="J158" s="88">
        <f>(($F158))*$C158*$D158*$E158</f>
        <v>1.92</v>
      </c>
      <c r="K158" s="88">
        <f t="shared" ref="K158:K159" si="91">(($F158))*$C158*$D158*$E158</f>
        <v>1.92</v>
      </c>
      <c r="L158" s="88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90"/>
      <c r="AF158" s="90"/>
      <c r="AG158" s="91">
        <f>($F158+$G158)*AG$7</f>
        <v>0</v>
      </c>
      <c r="AH158" s="91">
        <f>((I158+L158)*$AH$7)+(J158*$AH$8)</f>
        <v>1.0068084464285714</v>
      </c>
      <c r="AI158" s="91">
        <f>((I158+L158)*$AI$7)+(J158*$AI$8)</f>
        <v>0.20195954999999999</v>
      </c>
      <c r="AJ158" s="91">
        <f>((I158+L158)*$AJ$7)+(J158*$AJ$8)</f>
        <v>0.30790743749999994</v>
      </c>
      <c r="AK158" s="92">
        <f>J158*$AK$8</f>
        <v>96.556799999999996</v>
      </c>
      <c r="AL158" s="56">
        <f t="shared" si="89"/>
        <v>0</v>
      </c>
      <c r="AM158" s="91">
        <f>($F158+$G158)*AM$7</f>
        <v>0</v>
      </c>
      <c r="AN158" s="92"/>
      <c r="AO158" s="92"/>
    </row>
    <row r="159" spans="1:41" s="93" customFormat="1" ht="15.75" customHeight="1" outlineLevel="1" x14ac:dyDescent="0.25">
      <c r="A159" s="82">
        <f t="shared" si="90"/>
        <v>4</v>
      </c>
      <c r="B159" s="83" t="s">
        <v>65</v>
      </c>
      <c r="C159" s="84">
        <v>1</v>
      </c>
      <c r="D159" s="84">
        <v>1</v>
      </c>
      <c r="E159" s="84">
        <v>1</v>
      </c>
      <c r="F159" s="85">
        <v>1.0129999999999999</v>
      </c>
      <c r="G159" s="86">
        <v>4.2</v>
      </c>
      <c r="H159" s="86">
        <f>H158+H158</f>
        <v>0.7</v>
      </c>
      <c r="I159" s="87">
        <f>(($G159*$H159)+$F159)*$C159*$D159*$E159</f>
        <v>3.9529999999999998</v>
      </c>
      <c r="J159" s="88">
        <f>(($F159))*$C159*$D159*$E159</f>
        <v>1.0129999999999999</v>
      </c>
      <c r="K159" s="88">
        <f t="shared" si="91"/>
        <v>1.0129999999999999</v>
      </c>
      <c r="L159" s="88">
        <f>F159*0.25</f>
        <v>0.25324999999999998</v>
      </c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90"/>
      <c r="AF159" s="90"/>
      <c r="AG159" s="91">
        <f t="shared" ref="AG159" si="92">($F159+$G159)*AG$7</f>
        <v>0</v>
      </c>
      <c r="AH159" s="91">
        <f>((I159+L159)*$AH$7)+(J159*$AH$8)</f>
        <v>0.81462926845238093</v>
      </c>
      <c r="AI159" s="91">
        <f>((I159+L159)*$AI$7)+(J159*$AI$8)</f>
        <v>0.16340959500000002</v>
      </c>
      <c r="AJ159" s="91">
        <f>((I159+L159)*$AJ$7)+(J159*$AJ$8)</f>
        <v>0.24913419374999995</v>
      </c>
      <c r="AK159" s="92">
        <f>J159*$AK$8</f>
        <v>50.943769999999994</v>
      </c>
      <c r="AL159" s="56">
        <f t="shared" si="89"/>
        <v>0.25324999999999998</v>
      </c>
      <c r="AM159" s="91">
        <f t="shared" ref="AM159" si="93">($F159+$G159)*AM$7</f>
        <v>0</v>
      </c>
      <c r="AN159" s="92"/>
      <c r="AO159" s="92"/>
    </row>
    <row r="160" spans="1:41" ht="15.75" customHeight="1" outlineLevel="1" x14ac:dyDescent="0.25">
      <c r="A160" s="82">
        <f t="shared" si="90"/>
        <v>5</v>
      </c>
      <c r="B160" s="59" t="s">
        <v>66</v>
      </c>
      <c r="C160" s="45">
        <v>1</v>
      </c>
      <c r="D160" s="45">
        <v>1</v>
      </c>
      <c r="E160" s="45">
        <v>1</v>
      </c>
      <c r="F160" s="60">
        <v>3.64</v>
      </c>
      <c r="G160" s="46">
        <v>7.8</v>
      </c>
      <c r="H160" s="46">
        <v>0.35</v>
      </c>
      <c r="I160" s="81">
        <f>(($G160*$H160)+$F160)*$C160*$D160*$E160</f>
        <v>6.37</v>
      </c>
      <c r="J160" s="28">
        <f t="shared" ref="J160:K161" si="94">(($F160))*$C160*$D160*$E160</f>
        <v>3.64</v>
      </c>
      <c r="K160" s="28">
        <f t="shared" si="94"/>
        <v>3.64</v>
      </c>
      <c r="L160" s="2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9"/>
      <c r="AF160" s="39"/>
      <c r="AG160" s="43">
        <f>($F160+$G160)*AG$7</f>
        <v>0</v>
      </c>
      <c r="AH160" s="56">
        <f>((I160+L160)*$AH$7)+(J160*$AH$8)</f>
        <v>1.7842175</v>
      </c>
      <c r="AI160" s="56">
        <f>((I160+L160)*$AI$7)+(J160*$AI$8)</f>
        <v>0.35790300000000003</v>
      </c>
      <c r="AJ160" s="56">
        <f>((I160+L160)*$AJ$7)+(J160*$AJ$8)</f>
        <v>0.54565874999999997</v>
      </c>
      <c r="AK160" s="61">
        <f>J160*$AK$8</f>
        <v>183.0556</v>
      </c>
      <c r="AL160" s="56">
        <f t="shared" si="89"/>
        <v>0</v>
      </c>
      <c r="AM160" s="43">
        <f>($F160+$G160)*AM$7</f>
        <v>0</v>
      </c>
      <c r="AN160" s="49"/>
      <c r="AO160" s="49"/>
    </row>
    <row r="161" spans="1:41" ht="15.75" customHeight="1" outlineLevel="1" x14ac:dyDescent="0.25">
      <c r="A161" s="82">
        <f t="shared" si="90"/>
        <v>6</v>
      </c>
      <c r="B161" s="59" t="s">
        <v>67</v>
      </c>
      <c r="C161" s="45">
        <v>1</v>
      </c>
      <c r="D161" s="45">
        <v>1</v>
      </c>
      <c r="E161" s="45">
        <v>1</v>
      </c>
      <c r="F161" s="60">
        <v>2.9</v>
      </c>
      <c r="G161" s="46">
        <v>7.05</v>
      </c>
      <c r="H161" s="46">
        <v>0.35</v>
      </c>
      <c r="I161" s="81">
        <f>(($G161*$H161)+$F161)*$C161*$D161*$E161</f>
        <v>5.3674999999999997</v>
      </c>
      <c r="J161" s="28">
        <f t="shared" si="94"/>
        <v>2.9</v>
      </c>
      <c r="K161" s="28">
        <f t="shared" si="94"/>
        <v>2.9</v>
      </c>
      <c r="L161" s="2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9"/>
      <c r="AF161" s="39"/>
      <c r="AG161" s="43">
        <f>($F161+$G161)*AG$7</f>
        <v>0</v>
      </c>
      <c r="AH161" s="56">
        <f>((I161+L161)*$AH$7)+(J161*$AH$8)</f>
        <v>1.4597251964285713</v>
      </c>
      <c r="AI161" s="56">
        <f>((I161+L161)*$AI$7)+(J161*$AI$8)</f>
        <v>0.29281184999999998</v>
      </c>
      <c r="AJ161" s="56">
        <f>((I161+L161)*$AJ$7)+(J161*$AJ$8)</f>
        <v>0.44642081249999999</v>
      </c>
      <c r="AK161" s="61">
        <f>J161*$AK$8</f>
        <v>145.84099999999998</v>
      </c>
      <c r="AL161" s="56">
        <f t="shared" si="89"/>
        <v>0</v>
      </c>
      <c r="AM161" s="43">
        <f>($F161+$G161)*AM$7</f>
        <v>0</v>
      </c>
      <c r="AN161" s="49"/>
      <c r="AO161" s="49"/>
    </row>
    <row r="162" spans="1:41" ht="15.75" customHeight="1" outlineLevel="1" x14ac:dyDescent="0.25">
      <c r="A162" s="99"/>
      <c r="B162" s="34"/>
      <c r="C162" s="35"/>
      <c r="D162" s="35"/>
      <c r="E162" s="35"/>
      <c r="F162" s="36"/>
      <c r="G162" s="37"/>
      <c r="H162" s="37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81"/>
      <c r="T162" s="28"/>
      <c r="U162" s="28"/>
      <c r="V162" s="38"/>
      <c r="W162" s="38"/>
      <c r="X162" s="38"/>
      <c r="Y162" s="38"/>
      <c r="Z162" s="38"/>
      <c r="AA162" s="38"/>
      <c r="AB162" s="38"/>
      <c r="AC162" s="38"/>
      <c r="AD162" s="38"/>
      <c r="AE162" s="39"/>
      <c r="AF162" s="39"/>
      <c r="AG162" s="40"/>
      <c r="AH162" s="41"/>
      <c r="AI162" s="41"/>
      <c r="AJ162" s="41"/>
      <c r="AK162" s="42"/>
      <c r="AL162" s="56">
        <f t="shared" si="89"/>
        <v>0</v>
      </c>
      <c r="AM162" s="40"/>
      <c r="AN162" s="100"/>
      <c r="AO162" s="100"/>
    </row>
    <row r="163" spans="1:41" ht="15.75" customHeight="1" outlineLevel="1" x14ac:dyDescent="0.25">
      <c r="A163" s="33"/>
      <c r="B163" s="44" t="s">
        <v>87</v>
      </c>
      <c r="C163" s="45"/>
      <c r="D163" s="45"/>
      <c r="E163" s="45"/>
      <c r="F163" s="46"/>
      <c r="G163" s="46"/>
      <c r="H163" s="46"/>
      <c r="I163" s="38"/>
      <c r="J163" s="46"/>
      <c r="K163" s="46"/>
      <c r="L163" s="46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9"/>
      <c r="AF163" s="39"/>
      <c r="AG163" s="47"/>
      <c r="AH163" s="47"/>
      <c r="AI163" s="47"/>
      <c r="AJ163" s="48"/>
      <c r="AK163" s="49"/>
      <c r="AL163" s="49"/>
      <c r="AM163" s="47"/>
      <c r="AN163" s="49"/>
      <c r="AO163" s="49"/>
    </row>
    <row r="164" spans="1:41" ht="15.75" customHeight="1" outlineLevel="1" x14ac:dyDescent="0.25">
      <c r="A164" s="58">
        <v>1</v>
      </c>
      <c r="B164" s="59" t="s">
        <v>63</v>
      </c>
      <c r="C164" s="45">
        <v>1</v>
      </c>
      <c r="D164" s="45">
        <v>1</v>
      </c>
      <c r="E164" s="45">
        <v>1</v>
      </c>
      <c r="F164" s="60">
        <v>6.22</v>
      </c>
      <c r="G164" s="46">
        <v>10.65</v>
      </c>
      <c r="H164" s="46">
        <v>0.3</v>
      </c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81">
        <f>(($G164*$H164)+$F164)*$C164*$D164*$E164</f>
        <v>9.4149999999999991</v>
      </c>
      <c r="T164" s="28">
        <f>(($F164))*$C164*$D164*$E164</f>
        <v>6.22</v>
      </c>
      <c r="U164" s="28">
        <f>(($F164))*$C164*$D164*$E164</f>
        <v>6.22</v>
      </c>
      <c r="V164" s="38"/>
      <c r="W164" s="38"/>
      <c r="X164" s="38"/>
      <c r="Y164" s="38"/>
      <c r="Z164" s="38"/>
      <c r="AA164" s="38"/>
      <c r="AB164" s="38"/>
      <c r="AC164" s="38"/>
      <c r="AD164" s="38"/>
      <c r="AE164" s="39"/>
      <c r="AF164" s="39"/>
      <c r="AG164" s="43">
        <f>($F164+$G164)*AG$7</f>
        <v>0</v>
      </c>
      <c r="AH164" s="56">
        <f>((S164+U164)*$AH$7)+(T164*$AH$8)</f>
        <v>3.6697367261904761</v>
      </c>
      <c r="AI164" s="56">
        <f>((S164+U164)*$AI$7)+(T164*$AI$8)</f>
        <v>0.73612650000000002</v>
      </c>
      <c r="AJ164" s="56">
        <f>((S164+U164)*$AJ$7)+(T164*$AJ$8)</f>
        <v>1.1222981249999997</v>
      </c>
      <c r="AK164" s="61">
        <f>T164*$AK$8</f>
        <v>312.80379999999997</v>
      </c>
      <c r="AL164" s="56">
        <f t="shared" si="89"/>
        <v>0</v>
      </c>
      <c r="AM164" s="43">
        <f>($F164+$G164)*AM$7</f>
        <v>0</v>
      </c>
      <c r="AN164" s="49"/>
      <c r="AO164" s="49"/>
    </row>
    <row r="165" spans="1:41" ht="15.75" customHeight="1" outlineLevel="1" x14ac:dyDescent="0.25">
      <c r="A165" s="58">
        <f>1+A164</f>
        <v>2</v>
      </c>
      <c r="B165" s="59" t="s">
        <v>14</v>
      </c>
      <c r="C165" s="45">
        <v>1</v>
      </c>
      <c r="D165" s="45">
        <v>1</v>
      </c>
      <c r="E165" s="45">
        <v>1</v>
      </c>
      <c r="F165" s="60">
        <v>2.29</v>
      </c>
      <c r="G165" s="46">
        <v>6.65</v>
      </c>
      <c r="H165" s="46">
        <v>0.3</v>
      </c>
      <c r="I165" s="63"/>
      <c r="J165" s="63"/>
      <c r="K165" s="63"/>
      <c r="L165" s="63"/>
      <c r="M165" s="81"/>
      <c r="N165" s="28"/>
      <c r="O165" s="28"/>
      <c r="P165" s="81">
        <f>(($G165*$H165)+$F165)*$C165*$D165*$E165</f>
        <v>4.2850000000000001</v>
      </c>
      <c r="Q165" s="28">
        <f>(($F165))*$C165*$D165*$E165</f>
        <v>2.29</v>
      </c>
      <c r="R165" s="28">
        <f>(($F165))*$C165*$D165*$E165</f>
        <v>2.29</v>
      </c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9"/>
      <c r="AF165" s="39"/>
      <c r="AG165" s="43">
        <f>($F165+$G165)*AG$7</f>
        <v>0</v>
      </c>
      <c r="AH165" s="56">
        <f>((P165+R165)*$AH$7)+(Q165*$AH$8)</f>
        <v>1.4580912976190477</v>
      </c>
      <c r="AI165" s="56">
        <f>((P165+R165)*$AI$7)+(Q165*$AI$8)</f>
        <v>0.29248410000000002</v>
      </c>
      <c r="AJ165" s="56">
        <f>((P165+R165)*$AJ$7)+(Q165*$AJ$8)</f>
        <v>0.44592112499999992</v>
      </c>
      <c r="AK165" s="61">
        <f>Q165*$AK$8</f>
        <v>115.1641</v>
      </c>
      <c r="AL165" s="56">
        <f t="shared" si="89"/>
        <v>0</v>
      </c>
      <c r="AM165" s="43">
        <f>($F165+$G165)*AM$7</f>
        <v>0</v>
      </c>
      <c r="AN165" s="49"/>
      <c r="AO165" s="49"/>
    </row>
    <row r="166" spans="1:41" s="93" customFormat="1" ht="15.75" customHeight="1" outlineLevel="1" x14ac:dyDescent="0.25">
      <c r="A166" s="82">
        <f t="shared" ref="A166:A167" si="95">1+A165</f>
        <v>3</v>
      </c>
      <c r="B166" s="83" t="s">
        <v>59</v>
      </c>
      <c r="C166" s="84">
        <v>1</v>
      </c>
      <c r="D166" s="84">
        <v>1</v>
      </c>
      <c r="E166" s="84">
        <v>1</v>
      </c>
      <c r="F166" s="85">
        <v>1.72</v>
      </c>
      <c r="G166" s="86">
        <v>5.25</v>
      </c>
      <c r="H166" s="46">
        <v>0.35</v>
      </c>
      <c r="I166" s="87">
        <f>(($G166*$H166)+$F166)*$C166*$D166*$E166</f>
        <v>3.5575000000000001</v>
      </c>
      <c r="J166" s="88">
        <f>(($F166))*$C166*$D166*$E166</f>
        <v>1.72</v>
      </c>
      <c r="K166" s="88">
        <f t="shared" ref="K166:K167" si="96">(($F166))*$C166*$D166*$E166</f>
        <v>1.72</v>
      </c>
      <c r="L166" s="88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90"/>
      <c r="AF166" s="90"/>
      <c r="AG166" s="91">
        <f>($F166+$G166)*AG$7</f>
        <v>0</v>
      </c>
      <c r="AH166" s="91">
        <f>((I166+L166)*$AH$7)+(J166*$AH$8)</f>
        <v>0.91465655357142861</v>
      </c>
      <c r="AI166" s="91">
        <f>((I166+L166)*$AI$7)+(J166*$AI$8)</f>
        <v>0.18347445000000001</v>
      </c>
      <c r="AJ166" s="91">
        <f>((I166+L166)*$AJ$7)+(J166*$AJ$8)</f>
        <v>0.27972506249999995</v>
      </c>
      <c r="AK166" s="92">
        <f>J166*$AK$8</f>
        <v>86.498800000000003</v>
      </c>
      <c r="AL166" s="56">
        <f t="shared" si="89"/>
        <v>0</v>
      </c>
      <c r="AM166" s="91">
        <f>($F166+$G166)*AM$7</f>
        <v>0</v>
      </c>
      <c r="AN166" s="92"/>
      <c r="AO166" s="92"/>
    </row>
    <row r="167" spans="1:41" s="93" customFormat="1" ht="15.75" customHeight="1" outlineLevel="1" x14ac:dyDescent="0.25">
      <c r="A167" s="82">
        <f t="shared" si="95"/>
        <v>4</v>
      </c>
      <c r="B167" s="83" t="s">
        <v>65</v>
      </c>
      <c r="C167" s="84">
        <v>1</v>
      </c>
      <c r="D167" s="84">
        <v>1</v>
      </c>
      <c r="E167" s="84">
        <v>1</v>
      </c>
      <c r="F167" s="85">
        <v>1.0129999999999999</v>
      </c>
      <c r="G167" s="86">
        <v>4.2</v>
      </c>
      <c r="H167" s="86">
        <f>H166+H166</f>
        <v>0.7</v>
      </c>
      <c r="I167" s="87">
        <f>(($G167*$H167)+$F167)*$C167*$D167*$E167</f>
        <v>3.9529999999999998</v>
      </c>
      <c r="J167" s="88">
        <f>(($F167))*$C167*$D167*$E167</f>
        <v>1.0129999999999999</v>
      </c>
      <c r="K167" s="88">
        <f t="shared" si="96"/>
        <v>1.0129999999999999</v>
      </c>
      <c r="L167" s="88">
        <f>F167*0.25</f>
        <v>0.25324999999999998</v>
      </c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90"/>
      <c r="AF167" s="90"/>
      <c r="AG167" s="91">
        <f t="shared" ref="AG167" si="97">($F167+$G167)*AG$7</f>
        <v>0</v>
      </c>
      <c r="AH167" s="91">
        <f>((I167+L167)*$AH$7)+(J167*$AH$8)</f>
        <v>0.81462926845238093</v>
      </c>
      <c r="AI167" s="91">
        <f>((I167+L167)*$AI$7)+(J167*$AI$8)</f>
        <v>0.16340959500000002</v>
      </c>
      <c r="AJ167" s="91">
        <f>((I167+L167)*$AJ$7)+(J167*$AJ$8)</f>
        <v>0.24913419374999995</v>
      </c>
      <c r="AK167" s="92">
        <f>J167*$AK$8</f>
        <v>50.943769999999994</v>
      </c>
      <c r="AL167" s="56">
        <f t="shared" si="89"/>
        <v>0.25324999999999998</v>
      </c>
      <c r="AM167" s="91">
        <f t="shared" ref="AM167" si="98">($F167+$G167)*AM$7</f>
        <v>0</v>
      </c>
      <c r="AN167" s="92"/>
      <c r="AO167" s="92"/>
    </row>
    <row r="168" spans="1:41" ht="15.75" customHeight="1" outlineLevel="1" x14ac:dyDescent="0.25">
      <c r="A168" s="58">
        <v>5</v>
      </c>
      <c r="B168" s="59" t="s">
        <v>66</v>
      </c>
      <c r="C168" s="45">
        <v>1</v>
      </c>
      <c r="D168" s="45">
        <v>1</v>
      </c>
      <c r="E168" s="45">
        <v>1</v>
      </c>
      <c r="F168" s="60">
        <v>3.17</v>
      </c>
      <c r="G168" s="46">
        <v>7.4</v>
      </c>
      <c r="H168" s="46">
        <v>0.35</v>
      </c>
      <c r="I168" s="81">
        <f>(($G168*$H168)+$F168)*$C168*$D168*$E168</f>
        <v>5.76</v>
      </c>
      <c r="J168" s="28">
        <f>(($F168))*$C168*$D168*$E168</f>
        <v>3.17</v>
      </c>
      <c r="K168" s="28">
        <f>(($F168))*$C168*$D168*$E168</f>
        <v>3.17</v>
      </c>
      <c r="L168" s="2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9"/>
      <c r="AF168" s="39"/>
      <c r="AG168" s="43">
        <f>($F168+$G168)*AG$7</f>
        <v>0</v>
      </c>
      <c r="AH168" s="56">
        <f>((I168+L168)*$AH$7)+(J168*$AH$8)</f>
        <v>1.5816140476190474</v>
      </c>
      <c r="AI168" s="56">
        <f>((I168+L168)*$AI$7)+(J168*$AI$8)</f>
        <v>0.31726200000000004</v>
      </c>
      <c r="AJ168" s="56">
        <f>((I168+L168)*$AJ$7)+(J168*$AJ$8)</f>
        <v>0.48369749999999995</v>
      </c>
      <c r="AK168" s="61">
        <f>J168*$AK$8</f>
        <v>159.41929999999999</v>
      </c>
      <c r="AL168" s="56">
        <f t="shared" si="89"/>
        <v>0</v>
      </c>
      <c r="AM168" s="43">
        <f>($F168+$G168)*AM$7</f>
        <v>0</v>
      </c>
      <c r="AN168" s="49"/>
      <c r="AO168" s="49"/>
    </row>
    <row r="169" spans="1:41" ht="15.75" customHeight="1" outlineLevel="1" x14ac:dyDescent="0.25">
      <c r="A169" s="99"/>
      <c r="B169" s="34"/>
      <c r="C169" s="35"/>
      <c r="D169" s="35"/>
      <c r="E169" s="35"/>
      <c r="F169" s="36"/>
      <c r="G169" s="37"/>
      <c r="H169" s="37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81"/>
      <c r="T169" s="28"/>
      <c r="U169" s="28"/>
      <c r="V169" s="38"/>
      <c r="W169" s="38"/>
      <c r="X169" s="38"/>
      <c r="Y169" s="38"/>
      <c r="Z169" s="38"/>
      <c r="AA169" s="38"/>
      <c r="AB169" s="38"/>
      <c r="AC169" s="38"/>
      <c r="AD169" s="38"/>
      <c r="AE169" s="39"/>
      <c r="AF169" s="39"/>
      <c r="AG169" s="40"/>
      <c r="AH169" s="41"/>
      <c r="AI169" s="41"/>
      <c r="AJ169" s="41"/>
      <c r="AK169" s="42"/>
      <c r="AL169" s="56">
        <f t="shared" si="89"/>
        <v>0</v>
      </c>
      <c r="AM169" s="40"/>
      <c r="AN169" s="100"/>
      <c r="AO169" s="100"/>
    </row>
    <row r="170" spans="1:41" ht="15.75" customHeight="1" outlineLevel="1" x14ac:dyDescent="0.25">
      <c r="A170" s="33"/>
      <c r="B170" s="44" t="s">
        <v>88</v>
      </c>
      <c r="C170" s="45"/>
      <c r="D170" s="45"/>
      <c r="E170" s="45"/>
      <c r="F170" s="46"/>
      <c r="G170" s="46"/>
      <c r="H170" s="46"/>
      <c r="I170" s="38"/>
      <c r="J170" s="46"/>
      <c r="K170" s="46"/>
      <c r="L170" s="46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9"/>
      <c r="AF170" s="39"/>
      <c r="AG170" s="47"/>
      <c r="AH170" s="47"/>
      <c r="AI170" s="47"/>
      <c r="AJ170" s="48"/>
      <c r="AK170" s="49"/>
      <c r="AL170" s="49"/>
      <c r="AM170" s="47"/>
      <c r="AN170" s="49"/>
      <c r="AO170" s="49"/>
    </row>
    <row r="171" spans="1:41" ht="15.75" customHeight="1" outlineLevel="1" x14ac:dyDescent="0.25">
      <c r="A171" s="58">
        <v>1</v>
      </c>
      <c r="B171" s="59" t="s">
        <v>63</v>
      </c>
      <c r="C171" s="45">
        <v>1</v>
      </c>
      <c r="D171" s="45">
        <v>1</v>
      </c>
      <c r="E171" s="45">
        <v>1</v>
      </c>
      <c r="F171" s="60">
        <v>5.3639999999999999</v>
      </c>
      <c r="G171" s="46">
        <v>9.65</v>
      </c>
      <c r="H171" s="46">
        <v>0.3</v>
      </c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81">
        <f>(($G171*$H171)+$F171)*$C171*$D171*$E171</f>
        <v>8.2590000000000003</v>
      </c>
      <c r="T171" s="28">
        <f>(($F171))*$C171*$D171*$E171</f>
        <v>5.3639999999999999</v>
      </c>
      <c r="U171" s="28">
        <f>(($F171))*$C171*$D171*$E171</f>
        <v>5.3639999999999999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9"/>
      <c r="AF171" s="39"/>
      <c r="AG171" s="43">
        <f>($F171+$G171)*AG$7</f>
        <v>0</v>
      </c>
      <c r="AH171" s="56">
        <f>((S171+U171)*$AH$7)+(T171*$AH$8)</f>
        <v>3.1829655928571432</v>
      </c>
      <c r="AI171" s="56">
        <f>((S171+U171)*$AI$7)+(T171*$AI$8)</f>
        <v>0.63848322000000013</v>
      </c>
      <c r="AJ171" s="56">
        <f>((S171+U171)*$AJ$7)+(T171*$AJ$8)</f>
        <v>0.9734312249999999</v>
      </c>
      <c r="AK171" s="61">
        <f>T171*$AK$8</f>
        <v>269.75556</v>
      </c>
      <c r="AL171" s="56">
        <f t="shared" si="89"/>
        <v>0</v>
      </c>
      <c r="AM171" s="43">
        <f>($F171+$G171)*AM$7</f>
        <v>0</v>
      </c>
      <c r="AN171" s="49"/>
      <c r="AO171" s="49"/>
    </row>
    <row r="172" spans="1:41" ht="15.75" customHeight="1" outlineLevel="1" x14ac:dyDescent="0.25">
      <c r="A172" s="58">
        <f>1+A171</f>
        <v>2</v>
      </c>
      <c r="B172" s="59" t="s">
        <v>14</v>
      </c>
      <c r="C172" s="45">
        <v>1</v>
      </c>
      <c r="D172" s="45">
        <v>1</v>
      </c>
      <c r="E172" s="45">
        <v>1</v>
      </c>
      <c r="F172" s="60">
        <v>2.29</v>
      </c>
      <c r="G172" s="46">
        <v>6.65</v>
      </c>
      <c r="H172" s="46">
        <v>0.3</v>
      </c>
      <c r="I172" s="63"/>
      <c r="J172" s="63"/>
      <c r="K172" s="63"/>
      <c r="L172" s="63"/>
      <c r="M172" s="81"/>
      <c r="N172" s="28"/>
      <c r="O172" s="28"/>
      <c r="P172" s="81">
        <f>(($G172*$H172)+$F172)*$C172*$D172*$E172</f>
        <v>4.2850000000000001</v>
      </c>
      <c r="Q172" s="28">
        <f>(($F172))*$C172*$D172*$E172</f>
        <v>2.29</v>
      </c>
      <c r="R172" s="28">
        <f>(($F172))*$C172*$D172*$E172</f>
        <v>2.29</v>
      </c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9"/>
      <c r="AF172" s="39"/>
      <c r="AG172" s="43">
        <f>($F172+$G172)*AG$7</f>
        <v>0</v>
      </c>
      <c r="AH172" s="56">
        <f>((P172+R172)*$AH$7)+(Q172*$AH$8)</f>
        <v>1.4580912976190477</v>
      </c>
      <c r="AI172" s="56">
        <f>((P172+R172)*$AI$7)+(Q172*$AI$8)</f>
        <v>0.29248410000000002</v>
      </c>
      <c r="AJ172" s="56">
        <f>((P172+R172)*$AJ$7)+(Q172*$AJ$8)</f>
        <v>0.44592112499999992</v>
      </c>
      <c r="AK172" s="61">
        <f>Q172*$AK$8</f>
        <v>115.1641</v>
      </c>
      <c r="AL172" s="56">
        <f t="shared" si="89"/>
        <v>0</v>
      </c>
      <c r="AM172" s="43">
        <f>($F172+$G172)*AM$7</f>
        <v>0</v>
      </c>
      <c r="AN172" s="49"/>
      <c r="AO172" s="49"/>
    </row>
    <row r="173" spans="1:41" s="93" customFormat="1" ht="15.75" customHeight="1" outlineLevel="1" x14ac:dyDescent="0.25">
      <c r="A173" s="82">
        <f t="shared" ref="A173:A174" si="99">1+A172</f>
        <v>3</v>
      </c>
      <c r="B173" s="83" t="s">
        <v>59</v>
      </c>
      <c r="C173" s="84">
        <v>1</v>
      </c>
      <c r="D173" s="84">
        <v>1</v>
      </c>
      <c r="E173" s="84">
        <v>1</v>
      </c>
      <c r="F173" s="85">
        <v>1.72</v>
      </c>
      <c r="G173" s="86">
        <v>5.25</v>
      </c>
      <c r="H173" s="46">
        <v>0.35</v>
      </c>
      <c r="I173" s="87">
        <f>(($G173*$H173)+$F173)*$C173*$D173*$E173</f>
        <v>3.5575000000000001</v>
      </c>
      <c r="J173" s="88">
        <f>(($F173))*$C173*$D173*$E173</f>
        <v>1.72</v>
      </c>
      <c r="K173" s="88">
        <f t="shared" ref="K173:K174" si="100">(($F173))*$C173*$D173*$E173</f>
        <v>1.72</v>
      </c>
      <c r="L173" s="88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90"/>
      <c r="AF173" s="90"/>
      <c r="AG173" s="91">
        <f>($F173+$G173)*AG$7</f>
        <v>0</v>
      </c>
      <c r="AH173" s="91">
        <f>((I173+L173)*$AH$7)+(J173*$AH$8)</f>
        <v>0.91465655357142861</v>
      </c>
      <c r="AI173" s="91">
        <f>((I173+L173)*$AI$7)+(J173*$AI$8)</f>
        <v>0.18347445000000001</v>
      </c>
      <c r="AJ173" s="91">
        <f>((I173+L173)*$AJ$7)+(J173*$AJ$8)</f>
        <v>0.27972506249999995</v>
      </c>
      <c r="AK173" s="92">
        <f>J173*$AK$8</f>
        <v>86.498800000000003</v>
      </c>
      <c r="AL173" s="56">
        <f t="shared" si="89"/>
        <v>0</v>
      </c>
      <c r="AM173" s="91">
        <f>($F173+$G173)*AM$7</f>
        <v>0</v>
      </c>
      <c r="AN173" s="92"/>
      <c r="AO173" s="92"/>
    </row>
    <row r="174" spans="1:41" s="93" customFormat="1" ht="15.75" customHeight="1" outlineLevel="1" x14ac:dyDescent="0.25">
      <c r="A174" s="82">
        <f t="shared" si="99"/>
        <v>4</v>
      </c>
      <c r="B174" s="83" t="s">
        <v>65</v>
      </c>
      <c r="C174" s="84">
        <v>1</v>
      </c>
      <c r="D174" s="84">
        <v>1</v>
      </c>
      <c r="E174" s="84">
        <v>1</v>
      </c>
      <c r="F174" s="85">
        <v>1.0129999999999999</v>
      </c>
      <c r="G174" s="86">
        <v>4.2</v>
      </c>
      <c r="H174" s="86">
        <f>H173+H173</f>
        <v>0.7</v>
      </c>
      <c r="I174" s="87">
        <f>(($G174*$H174)+$F174)*$C174*$D174*$E174</f>
        <v>3.9529999999999998</v>
      </c>
      <c r="J174" s="88">
        <f>(($F174))*$C174*$D174*$E174</f>
        <v>1.0129999999999999</v>
      </c>
      <c r="K174" s="88">
        <f t="shared" si="100"/>
        <v>1.0129999999999999</v>
      </c>
      <c r="L174" s="88">
        <f>F174*0.25</f>
        <v>0.25324999999999998</v>
      </c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90"/>
      <c r="AF174" s="90"/>
      <c r="AG174" s="91">
        <f t="shared" ref="AG174" si="101">($F174+$G174)*AG$7</f>
        <v>0</v>
      </c>
      <c r="AH174" s="91">
        <f>((I174+L174)*$AH$7)+(J174*$AH$8)</f>
        <v>0.81462926845238093</v>
      </c>
      <c r="AI174" s="91">
        <f>((I174+L174)*$AI$7)+(J174*$AI$8)</f>
        <v>0.16340959500000002</v>
      </c>
      <c r="AJ174" s="91">
        <f>((I174+L174)*$AJ$7)+(J174*$AJ$8)</f>
        <v>0.24913419374999995</v>
      </c>
      <c r="AK174" s="92">
        <f>J174*$AK$8</f>
        <v>50.943769999999994</v>
      </c>
      <c r="AL174" s="56">
        <f t="shared" si="89"/>
        <v>0.25324999999999998</v>
      </c>
      <c r="AM174" s="91">
        <f t="shared" ref="AM174" si="102">($F174+$G174)*AM$7</f>
        <v>0</v>
      </c>
      <c r="AN174" s="92"/>
      <c r="AO174" s="92"/>
    </row>
    <row r="175" spans="1:41" ht="15.75" customHeight="1" outlineLevel="1" x14ac:dyDescent="0.25">
      <c r="A175" s="58">
        <v>5</v>
      </c>
      <c r="B175" s="59" t="s">
        <v>66</v>
      </c>
      <c r="C175" s="45">
        <v>1</v>
      </c>
      <c r="D175" s="45">
        <v>1</v>
      </c>
      <c r="E175" s="45">
        <v>1</v>
      </c>
      <c r="F175" s="60">
        <v>3.17</v>
      </c>
      <c r="G175" s="46">
        <v>7.4</v>
      </c>
      <c r="H175" s="46">
        <v>0.35</v>
      </c>
      <c r="I175" s="81">
        <f>(($G175*$H175)+$F175)*$C175*$D175*$E175</f>
        <v>5.76</v>
      </c>
      <c r="J175" s="28">
        <f>(($F175))*$C175*$D175*$E175</f>
        <v>3.17</v>
      </c>
      <c r="K175" s="28">
        <f>(($F175))*$C175*$D175*$E175</f>
        <v>3.17</v>
      </c>
      <c r="L175" s="2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9"/>
      <c r="AF175" s="39"/>
      <c r="AG175" s="43">
        <f>($F175+$G175)*AG$7</f>
        <v>0</v>
      </c>
      <c r="AH175" s="56">
        <f>((I175+L175)*$AH$7)+(J175*$AH$8)</f>
        <v>1.5816140476190474</v>
      </c>
      <c r="AI175" s="56">
        <f>((I175+L175)*$AI$7)+(J175*$AI$8)</f>
        <v>0.31726200000000004</v>
      </c>
      <c r="AJ175" s="56">
        <f>((I175+L175)*$AJ$7)+(J175*$AJ$8)</f>
        <v>0.48369749999999995</v>
      </c>
      <c r="AK175" s="61">
        <f>J175*$AK$8</f>
        <v>159.41929999999999</v>
      </c>
      <c r="AL175" s="56">
        <f t="shared" si="89"/>
        <v>0</v>
      </c>
      <c r="AM175" s="43">
        <f>($F175+$G175)*AM$7</f>
        <v>0</v>
      </c>
      <c r="AN175" s="49"/>
      <c r="AO175" s="49"/>
    </row>
    <row r="176" spans="1:41" ht="15.75" customHeight="1" outlineLevel="1" x14ac:dyDescent="0.25">
      <c r="A176" s="99"/>
      <c r="B176" s="34"/>
      <c r="C176" s="35"/>
      <c r="D176" s="35"/>
      <c r="E176" s="35"/>
      <c r="F176" s="36"/>
      <c r="G176" s="37"/>
      <c r="H176" s="37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81"/>
      <c r="T176" s="28"/>
      <c r="U176" s="28"/>
      <c r="V176" s="38"/>
      <c r="W176" s="38"/>
      <c r="X176" s="38"/>
      <c r="Y176" s="38"/>
      <c r="Z176" s="38"/>
      <c r="AA176" s="38"/>
      <c r="AB176" s="38"/>
      <c r="AC176" s="38"/>
      <c r="AD176" s="38"/>
      <c r="AE176" s="39"/>
      <c r="AF176" s="39"/>
      <c r="AG176" s="40"/>
      <c r="AH176" s="41"/>
      <c r="AI176" s="41"/>
      <c r="AJ176" s="41"/>
      <c r="AK176" s="42"/>
      <c r="AL176" s="56">
        <f t="shared" si="89"/>
        <v>0</v>
      </c>
      <c r="AM176" s="40"/>
      <c r="AN176" s="100"/>
      <c r="AO176" s="100"/>
    </row>
    <row r="177" spans="1:41" ht="15.75" customHeight="1" outlineLevel="1" x14ac:dyDescent="0.25">
      <c r="A177" s="33"/>
      <c r="B177" s="44" t="s">
        <v>89</v>
      </c>
      <c r="C177" s="45"/>
      <c r="D177" s="45"/>
      <c r="E177" s="45"/>
      <c r="F177" s="46"/>
      <c r="G177" s="46"/>
      <c r="H177" s="46"/>
      <c r="I177" s="38"/>
      <c r="J177" s="46"/>
      <c r="K177" s="46"/>
      <c r="L177" s="46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9"/>
      <c r="AF177" s="39"/>
      <c r="AG177" s="47"/>
      <c r="AH177" s="47"/>
      <c r="AI177" s="47"/>
      <c r="AJ177" s="48"/>
      <c r="AK177" s="49"/>
      <c r="AL177" s="49"/>
      <c r="AM177" s="47"/>
      <c r="AN177" s="49"/>
      <c r="AO177" s="49"/>
    </row>
    <row r="178" spans="1:41" ht="15.75" customHeight="1" outlineLevel="1" x14ac:dyDescent="0.25">
      <c r="A178" s="58">
        <v>1</v>
      </c>
      <c r="B178" s="59" t="s">
        <v>63</v>
      </c>
      <c r="C178" s="45">
        <v>1</v>
      </c>
      <c r="D178" s="45">
        <v>1</v>
      </c>
      <c r="E178" s="45">
        <v>1</v>
      </c>
      <c r="F178" s="60">
        <v>5.3639999999999999</v>
      </c>
      <c r="G178" s="46">
        <v>9.65</v>
      </c>
      <c r="H178" s="46">
        <v>0.3</v>
      </c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81">
        <f>(($G178*$H178)+$F178)*$C178*$D178*$E178</f>
        <v>8.2590000000000003</v>
      </c>
      <c r="T178" s="28">
        <f>(($F178))*$C178*$D178*$E178</f>
        <v>5.3639999999999999</v>
      </c>
      <c r="U178" s="28">
        <f>(($F178))*$C178*$D178*$E178</f>
        <v>5.3639999999999999</v>
      </c>
      <c r="V178" s="38"/>
      <c r="W178" s="38"/>
      <c r="X178" s="38"/>
      <c r="Y178" s="38"/>
      <c r="Z178" s="38"/>
      <c r="AA178" s="38"/>
      <c r="AB178" s="38"/>
      <c r="AC178" s="38"/>
      <c r="AD178" s="38"/>
      <c r="AE178" s="39"/>
      <c r="AF178" s="39"/>
      <c r="AG178" s="43">
        <f>($F178+$G178)*AG$7</f>
        <v>0</v>
      </c>
      <c r="AH178" s="56">
        <f>((S178+U178)*$AH$7)+(T178*$AH$8)</f>
        <v>3.1829655928571432</v>
      </c>
      <c r="AI178" s="56">
        <f>((S178+U178)*$AI$7)+(T178*$AI$8)</f>
        <v>0.63848322000000013</v>
      </c>
      <c r="AJ178" s="56">
        <f>((S178+U178)*$AJ$7)+(T178*$AJ$8)</f>
        <v>0.9734312249999999</v>
      </c>
      <c r="AK178" s="61">
        <f>T178*$AK$8</f>
        <v>269.75556</v>
      </c>
      <c r="AL178" s="56">
        <f t="shared" si="89"/>
        <v>0</v>
      </c>
      <c r="AM178" s="43">
        <f>($F178+$G178)*AM$7</f>
        <v>0</v>
      </c>
      <c r="AN178" s="49"/>
      <c r="AO178" s="49"/>
    </row>
    <row r="179" spans="1:41" ht="15.75" customHeight="1" outlineLevel="1" x14ac:dyDescent="0.25">
      <c r="A179" s="58">
        <f>1+A178</f>
        <v>2</v>
      </c>
      <c r="B179" s="59" t="s">
        <v>14</v>
      </c>
      <c r="C179" s="45">
        <v>1</v>
      </c>
      <c r="D179" s="45">
        <v>1</v>
      </c>
      <c r="E179" s="45">
        <v>1</v>
      </c>
      <c r="F179" s="60">
        <v>2.2189999999999999</v>
      </c>
      <c r="G179" s="46">
        <v>6.5</v>
      </c>
      <c r="H179" s="46">
        <v>0.3</v>
      </c>
      <c r="I179" s="63"/>
      <c r="J179" s="63"/>
      <c r="K179" s="63"/>
      <c r="L179" s="63"/>
      <c r="M179" s="81"/>
      <c r="N179" s="28"/>
      <c r="O179" s="28"/>
      <c r="P179" s="81">
        <f>(($G179*$H179)+$F179)*$C179*$D179*$E179</f>
        <v>4.1689999999999996</v>
      </c>
      <c r="Q179" s="28">
        <f>(($F179))*$C179*$D179*$E179</f>
        <v>2.2189999999999999</v>
      </c>
      <c r="R179" s="28">
        <f>(($F179))*$C179*$D179*$E179</f>
        <v>2.2189999999999999</v>
      </c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9"/>
      <c r="AF179" s="39"/>
      <c r="AG179" s="43">
        <f>($F179+$G179)*AG$7</f>
        <v>0</v>
      </c>
      <c r="AH179" s="56">
        <f>((P179+R179)*$AH$7)+(Q179*$AH$8)</f>
        <v>1.415087080952381</v>
      </c>
      <c r="AI179" s="56">
        <f>((P179+R179)*$AI$7)+(Q179*$AI$8)</f>
        <v>0.28385771999999998</v>
      </c>
      <c r="AJ179" s="56">
        <f>((P179+R179)*$AJ$7)+(Q179*$AJ$8)</f>
        <v>0.43276934999999994</v>
      </c>
      <c r="AK179" s="61">
        <f>Q179*$AK$8</f>
        <v>111.59350999999999</v>
      </c>
      <c r="AL179" s="56">
        <f t="shared" si="89"/>
        <v>0</v>
      </c>
      <c r="AM179" s="43">
        <f>($F179+$G179)*AM$7</f>
        <v>0</v>
      </c>
      <c r="AN179" s="49"/>
      <c r="AO179" s="49"/>
    </row>
    <row r="180" spans="1:41" s="93" customFormat="1" ht="15.75" customHeight="1" outlineLevel="1" x14ac:dyDescent="0.25">
      <c r="A180" s="82">
        <f t="shared" ref="A180:A181" si="103">1+A179</f>
        <v>3</v>
      </c>
      <c r="B180" s="83" t="s">
        <v>59</v>
      </c>
      <c r="C180" s="84">
        <v>1</v>
      </c>
      <c r="D180" s="84">
        <v>1</v>
      </c>
      <c r="E180" s="84">
        <v>1</v>
      </c>
      <c r="F180" s="85">
        <v>1.72</v>
      </c>
      <c r="G180" s="86">
        <v>5.25</v>
      </c>
      <c r="H180" s="46">
        <v>0.35</v>
      </c>
      <c r="I180" s="87">
        <f>(($G180*$H180)+$F180)*$C180*$D180*$E180</f>
        <v>3.5575000000000001</v>
      </c>
      <c r="J180" s="88">
        <f t="shared" ref="J180:K181" si="104">(($F180))*$C180*$D180*$E180</f>
        <v>1.72</v>
      </c>
      <c r="K180" s="88">
        <f t="shared" si="104"/>
        <v>1.72</v>
      </c>
      <c r="L180" s="88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90"/>
      <c r="AF180" s="90"/>
      <c r="AG180" s="91">
        <f>($F180+$G180)*AG$7</f>
        <v>0</v>
      </c>
      <c r="AH180" s="91">
        <f>((I180+L180)*$AH$7)+(J180*$AH$8)</f>
        <v>0.91465655357142861</v>
      </c>
      <c r="AI180" s="91">
        <f>((I180+L180)*$AI$7)+(J180*$AI$8)</f>
        <v>0.18347445000000001</v>
      </c>
      <c r="AJ180" s="91">
        <f>((I180+L180)*$AJ$7)+(J180*$AJ$8)</f>
        <v>0.27972506249999995</v>
      </c>
      <c r="AK180" s="92">
        <f>J180*$AK$8</f>
        <v>86.498800000000003</v>
      </c>
      <c r="AL180" s="56">
        <f t="shared" si="89"/>
        <v>0</v>
      </c>
      <c r="AM180" s="91">
        <f>($F180+$G180)*AM$7</f>
        <v>0</v>
      </c>
      <c r="AN180" s="92"/>
      <c r="AO180" s="92"/>
    </row>
    <row r="181" spans="1:41" s="93" customFormat="1" ht="15.75" customHeight="1" outlineLevel="1" x14ac:dyDescent="0.25">
      <c r="A181" s="82">
        <f t="shared" si="103"/>
        <v>4</v>
      </c>
      <c r="B181" s="83" t="s">
        <v>65</v>
      </c>
      <c r="C181" s="84">
        <v>1</v>
      </c>
      <c r="D181" s="84">
        <v>1</v>
      </c>
      <c r="E181" s="84">
        <v>1</v>
      </c>
      <c r="F181" s="85">
        <v>1.0129999999999999</v>
      </c>
      <c r="G181" s="86">
        <v>4.2</v>
      </c>
      <c r="H181" s="86">
        <f>H180+H180</f>
        <v>0.7</v>
      </c>
      <c r="I181" s="87">
        <f>(($G181*$H181)+$F181)*$C181*$D181*$E181</f>
        <v>3.9529999999999998</v>
      </c>
      <c r="J181" s="88">
        <f t="shared" si="104"/>
        <v>1.0129999999999999</v>
      </c>
      <c r="K181" s="88">
        <f t="shared" si="104"/>
        <v>1.0129999999999999</v>
      </c>
      <c r="L181" s="88">
        <f>F181*0.25</f>
        <v>0.25324999999999998</v>
      </c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90"/>
      <c r="AF181" s="90"/>
      <c r="AG181" s="91">
        <f t="shared" ref="AG181" si="105">($F181+$G181)*AG$7</f>
        <v>0</v>
      </c>
      <c r="AH181" s="91">
        <f>((I181+L181)*$AH$7)+(J181*$AH$8)</f>
        <v>0.81462926845238093</v>
      </c>
      <c r="AI181" s="91">
        <f>((I181+L181)*$AI$7)+(J181*$AI$8)</f>
        <v>0.16340959500000002</v>
      </c>
      <c r="AJ181" s="91">
        <f>((I181+L181)*$AJ$7)+(J181*$AJ$8)</f>
        <v>0.24913419374999995</v>
      </c>
      <c r="AK181" s="92">
        <f>J181*$AK$8</f>
        <v>50.943769999999994</v>
      </c>
      <c r="AL181" s="56">
        <f t="shared" si="89"/>
        <v>0.25324999999999998</v>
      </c>
      <c r="AM181" s="91">
        <f t="shared" ref="AM181" si="106">($F181+$G181)*AM$7</f>
        <v>0</v>
      </c>
      <c r="AN181" s="92"/>
      <c r="AO181" s="92"/>
    </row>
    <row r="182" spans="1:41" ht="15.75" customHeight="1" outlineLevel="1" x14ac:dyDescent="0.25">
      <c r="A182" s="58">
        <v>5</v>
      </c>
      <c r="B182" s="59" t="s">
        <v>66</v>
      </c>
      <c r="C182" s="45">
        <v>1</v>
      </c>
      <c r="D182" s="45">
        <v>1</v>
      </c>
      <c r="E182" s="45">
        <v>1</v>
      </c>
      <c r="F182" s="60">
        <v>3.07</v>
      </c>
      <c r="G182" s="46">
        <v>7.25</v>
      </c>
      <c r="H182" s="46">
        <v>0.35</v>
      </c>
      <c r="I182" s="81">
        <f>(($G182*$H182)+$F182)*$C182*$D182*$E182</f>
        <v>5.6074999999999999</v>
      </c>
      <c r="J182" s="28">
        <f>(($F182))*$C182*$D182*$E182</f>
        <v>3.07</v>
      </c>
      <c r="K182" s="28">
        <f>(($F182))*$C182*$D182*$E182</f>
        <v>3.07</v>
      </c>
      <c r="L182" s="2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9"/>
      <c r="AF182" s="39"/>
      <c r="AG182" s="43">
        <f>($F182+$G182)*AG$7</f>
        <v>0</v>
      </c>
      <c r="AH182" s="56">
        <f>((I182+L182)*$AH$7)+(J182*$AH$8)</f>
        <v>1.5355381011904763</v>
      </c>
      <c r="AI182" s="56">
        <f>((I182+L182)*$AI$7)+(J182*$AI$8)</f>
        <v>0.30801944999999997</v>
      </c>
      <c r="AJ182" s="56">
        <f>((I182+L182)*$AJ$7)+(J182*$AJ$8)</f>
        <v>0.46960631249999996</v>
      </c>
      <c r="AK182" s="61">
        <f>J182*$AK$8</f>
        <v>154.3903</v>
      </c>
      <c r="AL182" s="56">
        <f t="shared" si="89"/>
        <v>0</v>
      </c>
      <c r="AM182" s="43">
        <f>($F182+$G182)*AM$7</f>
        <v>0</v>
      </c>
      <c r="AN182" s="49"/>
      <c r="AO182" s="49"/>
    </row>
    <row r="183" spans="1:41" ht="15.75" customHeight="1" outlineLevel="1" x14ac:dyDescent="0.25">
      <c r="A183" s="99"/>
      <c r="B183" s="34"/>
      <c r="C183" s="35"/>
      <c r="D183" s="35"/>
      <c r="E183" s="35"/>
      <c r="F183" s="36"/>
      <c r="G183" s="37"/>
      <c r="H183" s="37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81"/>
      <c r="T183" s="28"/>
      <c r="U183" s="28"/>
      <c r="V183" s="38"/>
      <c r="W183" s="38"/>
      <c r="X183" s="38"/>
      <c r="Y183" s="38"/>
      <c r="Z183" s="38"/>
      <c r="AA183" s="38"/>
      <c r="AB183" s="38"/>
      <c r="AC183" s="38"/>
      <c r="AD183" s="38"/>
      <c r="AE183" s="39"/>
      <c r="AF183" s="39"/>
      <c r="AG183" s="40"/>
      <c r="AH183" s="41"/>
      <c r="AI183" s="41"/>
      <c r="AJ183" s="41"/>
      <c r="AK183" s="42"/>
      <c r="AL183" s="56">
        <f t="shared" si="89"/>
        <v>0</v>
      </c>
      <c r="AM183" s="40"/>
      <c r="AN183" s="100"/>
      <c r="AO183" s="100"/>
    </row>
    <row r="184" spans="1:41" ht="15.75" customHeight="1" outlineLevel="1" x14ac:dyDescent="0.25">
      <c r="A184" s="33"/>
      <c r="B184" s="44" t="s">
        <v>90</v>
      </c>
      <c r="C184" s="45"/>
      <c r="D184" s="45"/>
      <c r="E184" s="45"/>
      <c r="F184" s="46"/>
      <c r="G184" s="46"/>
      <c r="H184" s="46"/>
      <c r="I184" s="38"/>
      <c r="J184" s="46"/>
      <c r="K184" s="46"/>
      <c r="L184" s="46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9"/>
      <c r="AF184" s="39"/>
      <c r="AG184" s="47"/>
      <c r="AH184" s="47"/>
      <c r="AI184" s="47"/>
      <c r="AJ184" s="48"/>
      <c r="AK184" s="49"/>
      <c r="AL184" s="49"/>
      <c r="AM184" s="47"/>
      <c r="AN184" s="49"/>
      <c r="AO184" s="49"/>
    </row>
    <row r="185" spans="1:41" ht="15.75" customHeight="1" outlineLevel="1" x14ac:dyDescent="0.25">
      <c r="A185" s="58">
        <v>1</v>
      </c>
      <c r="B185" s="59" t="s">
        <v>63</v>
      </c>
      <c r="C185" s="45">
        <v>1</v>
      </c>
      <c r="D185" s="45">
        <v>1</v>
      </c>
      <c r="E185" s="45">
        <v>1</v>
      </c>
      <c r="F185" s="60">
        <v>6.22</v>
      </c>
      <c r="G185" s="46">
        <v>10.65</v>
      </c>
      <c r="H185" s="46">
        <v>0.3</v>
      </c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81">
        <f>(($G185*$H185)+$F185)*$C185*$D185*$E185</f>
        <v>9.4149999999999991</v>
      </c>
      <c r="T185" s="28">
        <f>(($F185))*$C185*$D185*$E185</f>
        <v>6.22</v>
      </c>
      <c r="U185" s="28">
        <f>(($F185))*$C185*$D185*$E185</f>
        <v>6.22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9"/>
      <c r="AF185" s="39"/>
      <c r="AG185" s="43">
        <f>($F185+$G185)*AG$7</f>
        <v>0</v>
      </c>
      <c r="AH185" s="56">
        <f>((S185+U185)*$AH$7)+(T185*$AH$8)</f>
        <v>3.6697367261904761</v>
      </c>
      <c r="AI185" s="56">
        <f>((S185+U185)*$AI$7)+(T185*$AI$8)</f>
        <v>0.73612650000000002</v>
      </c>
      <c r="AJ185" s="56">
        <f>((S185+U185)*$AJ$7)+(T185*$AJ$8)</f>
        <v>1.1222981249999997</v>
      </c>
      <c r="AK185" s="61">
        <f>T185*$AK$8</f>
        <v>312.80379999999997</v>
      </c>
      <c r="AL185" s="56">
        <f t="shared" si="89"/>
        <v>0</v>
      </c>
      <c r="AM185" s="43">
        <f>($F185+$G185)*AM$7</f>
        <v>0</v>
      </c>
      <c r="AN185" s="49"/>
      <c r="AO185" s="49"/>
    </row>
    <row r="186" spans="1:41" ht="15.75" customHeight="1" outlineLevel="1" x14ac:dyDescent="0.25">
      <c r="A186" s="58">
        <f>1+A185</f>
        <v>2</v>
      </c>
      <c r="B186" s="59" t="s">
        <v>14</v>
      </c>
      <c r="C186" s="45">
        <v>1</v>
      </c>
      <c r="D186" s="45">
        <v>1</v>
      </c>
      <c r="E186" s="45">
        <v>1</v>
      </c>
      <c r="F186" s="60">
        <v>2.2189999999999999</v>
      </c>
      <c r="G186" s="46">
        <v>6.5</v>
      </c>
      <c r="H186" s="46">
        <v>0.3</v>
      </c>
      <c r="I186" s="63"/>
      <c r="J186" s="63"/>
      <c r="K186" s="63"/>
      <c r="L186" s="63"/>
      <c r="M186" s="81"/>
      <c r="N186" s="28"/>
      <c r="O186" s="28"/>
      <c r="P186" s="81">
        <f>(($G186*$H186)+$F186)*$C186*$D186*$E186</f>
        <v>4.1689999999999996</v>
      </c>
      <c r="Q186" s="28">
        <f>(($F186))*$C186*$D186*$E186</f>
        <v>2.2189999999999999</v>
      </c>
      <c r="R186" s="28">
        <f>(($F186))*$C186*$D186*$E186</f>
        <v>2.2189999999999999</v>
      </c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9"/>
      <c r="AF186" s="39"/>
      <c r="AG186" s="43">
        <f>($F186+$G186)*AG$7</f>
        <v>0</v>
      </c>
      <c r="AH186" s="56">
        <f>((P186+R186)*$AH$7)+(Q186*$AH$8)</f>
        <v>1.415087080952381</v>
      </c>
      <c r="AI186" s="56">
        <f>((P186+R186)*$AI$7)+(Q186*$AI$8)</f>
        <v>0.28385771999999998</v>
      </c>
      <c r="AJ186" s="56">
        <f>((P186+R186)*$AJ$7)+(Q186*$AJ$8)</f>
        <v>0.43276934999999994</v>
      </c>
      <c r="AK186" s="61">
        <f>Q186*$AK$8</f>
        <v>111.59350999999999</v>
      </c>
      <c r="AL186" s="56">
        <f t="shared" si="89"/>
        <v>0</v>
      </c>
      <c r="AM186" s="43">
        <f>($F186+$G186)*AM$7</f>
        <v>0</v>
      </c>
      <c r="AN186" s="49"/>
      <c r="AO186" s="49"/>
    </row>
    <row r="187" spans="1:41" s="93" customFormat="1" ht="15.75" customHeight="1" outlineLevel="1" x14ac:dyDescent="0.25">
      <c r="A187" s="82">
        <f t="shared" ref="A187:A188" si="107">1+A186</f>
        <v>3</v>
      </c>
      <c r="B187" s="83" t="s">
        <v>59</v>
      </c>
      <c r="C187" s="84">
        <v>1</v>
      </c>
      <c r="D187" s="84">
        <v>1</v>
      </c>
      <c r="E187" s="84">
        <v>1</v>
      </c>
      <c r="F187" s="85">
        <v>1.72</v>
      </c>
      <c r="G187" s="86">
        <v>5.25</v>
      </c>
      <c r="H187" s="46">
        <v>0.35</v>
      </c>
      <c r="I187" s="87">
        <f>(($G187*$H187)+$F187)*$C187*$D187*$E187</f>
        <v>3.5575000000000001</v>
      </c>
      <c r="J187" s="88">
        <f>(($F187))*$C187*$D187*$E187</f>
        <v>1.72</v>
      </c>
      <c r="K187" s="88">
        <f t="shared" ref="K187:K188" si="108">(($F187))*$C187*$D187*$E187</f>
        <v>1.72</v>
      </c>
      <c r="L187" s="88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90"/>
      <c r="AF187" s="90"/>
      <c r="AG187" s="91">
        <f>($F187+$G187)*AG$7</f>
        <v>0</v>
      </c>
      <c r="AH187" s="91">
        <f>((I187+L187)*$AH$7)+(J187*$AH$8)</f>
        <v>0.91465655357142861</v>
      </c>
      <c r="AI187" s="91">
        <f>((I187+L187)*$AI$7)+(J187*$AI$8)</f>
        <v>0.18347445000000001</v>
      </c>
      <c r="AJ187" s="91">
        <f>((I187+L187)*$AJ$7)+(J187*$AJ$8)</f>
        <v>0.27972506249999995</v>
      </c>
      <c r="AK187" s="92">
        <f>J187*$AK$8</f>
        <v>86.498800000000003</v>
      </c>
      <c r="AL187" s="56">
        <f t="shared" si="89"/>
        <v>0</v>
      </c>
      <c r="AM187" s="91">
        <f>($F187+$G187)*AM$7</f>
        <v>0</v>
      </c>
      <c r="AN187" s="92"/>
      <c r="AO187" s="92"/>
    </row>
    <row r="188" spans="1:41" s="93" customFormat="1" ht="15.75" customHeight="1" outlineLevel="1" x14ac:dyDescent="0.25">
      <c r="A188" s="82">
        <f t="shared" si="107"/>
        <v>4</v>
      </c>
      <c r="B188" s="83" t="s">
        <v>65</v>
      </c>
      <c r="C188" s="84">
        <v>1</v>
      </c>
      <c r="D188" s="84">
        <v>1</v>
      </c>
      <c r="E188" s="84">
        <v>1</v>
      </c>
      <c r="F188" s="85">
        <v>1.0129999999999999</v>
      </c>
      <c r="G188" s="86">
        <v>4.2</v>
      </c>
      <c r="H188" s="86">
        <f>H187+H187</f>
        <v>0.7</v>
      </c>
      <c r="I188" s="87">
        <f>(($G188*$H188)+$F188)*$C188*$D188*$E188</f>
        <v>3.9529999999999998</v>
      </c>
      <c r="J188" s="88">
        <f>(($F188))*$C188*$D188*$E188</f>
        <v>1.0129999999999999</v>
      </c>
      <c r="K188" s="88">
        <f t="shared" si="108"/>
        <v>1.0129999999999999</v>
      </c>
      <c r="L188" s="88">
        <f>F188*0.25</f>
        <v>0.25324999999999998</v>
      </c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90"/>
      <c r="AF188" s="90"/>
      <c r="AG188" s="91">
        <f t="shared" ref="AG188" si="109">($F188+$G188)*AG$7</f>
        <v>0</v>
      </c>
      <c r="AH188" s="91">
        <f>((I188+L188)*$AH$7)+(J188*$AH$8)</f>
        <v>0.81462926845238093</v>
      </c>
      <c r="AI188" s="91">
        <f>((I188+L188)*$AI$7)+(J188*$AI$8)</f>
        <v>0.16340959500000002</v>
      </c>
      <c r="AJ188" s="91">
        <f>((I188+L188)*$AJ$7)+(J188*$AJ$8)</f>
        <v>0.24913419374999995</v>
      </c>
      <c r="AK188" s="92">
        <f>J188*$AK$8</f>
        <v>50.943769999999994</v>
      </c>
      <c r="AL188" s="56">
        <f t="shared" si="89"/>
        <v>0.25324999999999998</v>
      </c>
      <c r="AM188" s="91">
        <f t="shared" ref="AM188" si="110">($F188+$G188)*AM$7</f>
        <v>0</v>
      </c>
      <c r="AN188" s="92"/>
      <c r="AO188" s="92"/>
    </row>
    <row r="189" spans="1:41" ht="15.75" customHeight="1" outlineLevel="1" x14ac:dyDescent="0.25">
      <c r="A189" s="58">
        <v>5</v>
      </c>
      <c r="B189" s="59" t="s">
        <v>66</v>
      </c>
      <c r="C189" s="45">
        <v>1</v>
      </c>
      <c r="D189" s="45">
        <v>1</v>
      </c>
      <c r="E189" s="45">
        <v>1</v>
      </c>
      <c r="F189" s="60">
        <v>3.07</v>
      </c>
      <c r="G189" s="46">
        <v>7.25</v>
      </c>
      <c r="H189" s="46">
        <v>0.35</v>
      </c>
      <c r="I189" s="81">
        <f>(($G189*$H189)+$F189)*$C189*$D189*$E189</f>
        <v>5.6074999999999999</v>
      </c>
      <c r="J189" s="28">
        <f>(($F189))*$C189*$D189*$E189</f>
        <v>3.07</v>
      </c>
      <c r="K189" s="28">
        <f>(($F189))*$C189*$D189*$E189</f>
        <v>3.07</v>
      </c>
      <c r="L189" s="2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9"/>
      <c r="AF189" s="39"/>
      <c r="AG189" s="43">
        <f>($F189+$G189)*AG$7</f>
        <v>0</v>
      </c>
      <c r="AH189" s="56">
        <f>((I189+L189)*$AH$7)+(J189*$AH$8)</f>
        <v>1.5355381011904763</v>
      </c>
      <c r="AI189" s="56">
        <f>((I189+L189)*$AI$7)+(J189*$AI$8)</f>
        <v>0.30801944999999997</v>
      </c>
      <c r="AJ189" s="56">
        <f>((I189+L189)*$AJ$7)+(J189*$AJ$8)</f>
        <v>0.46960631249999996</v>
      </c>
      <c r="AK189" s="61">
        <f>J189*$AK$8</f>
        <v>154.3903</v>
      </c>
      <c r="AL189" s="56">
        <f t="shared" si="89"/>
        <v>0</v>
      </c>
      <c r="AM189" s="43">
        <f>($F189+$G189)*AM$7</f>
        <v>0</v>
      </c>
      <c r="AN189" s="49"/>
      <c r="AO189" s="49"/>
    </row>
    <row r="190" spans="1:41" ht="15.75" customHeight="1" outlineLevel="1" x14ac:dyDescent="0.25">
      <c r="A190" s="99"/>
      <c r="B190" s="34"/>
      <c r="C190" s="35"/>
      <c r="D190" s="35"/>
      <c r="E190" s="35"/>
      <c r="F190" s="36"/>
      <c r="G190" s="37"/>
      <c r="H190" s="37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81"/>
      <c r="T190" s="28"/>
      <c r="U190" s="28"/>
      <c r="V190" s="38"/>
      <c r="W190" s="38"/>
      <c r="X190" s="38"/>
      <c r="Y190" s="38"/>
      <c r="Z190" s="38"/>
      <c r="AA190" s="38"/>
      <c r="AB190" s="38"/>
      <c r="AC190" s="38"/>
      <c r="AD190" s="38"/>
      <c r="AE190" s="39"/>
      <c r="AF190" s="39"/>
      <c r="AG190" s="40"/>
      <c r="AH190" s="41"/>
      <c r="AI190" s="41"/>
      <c r="AJ190" s="41"/>
      <c r="AK190" s="42"/>
      <c r="AL190" s="56">
        <f t="shared" si="89"/>
        <v>0</v>
      </c>
      <c r="AM190" s="40"/>
      <c r="AN190" s="100"/>
      <c r="AO190" s="100"/>
    </row>
    <row r="191" spans="1:41" ht="15.75" customHeight="1" outlineLevel="1" x14ac:dyDescent="0.25">
      <c r="A191" s="33"/>
      <c r="B191" s="44" t="s">
        <v>91</v>
      </c>
      <c r="C191" s="45"/>
      <c r="D191" s="45"/>
      <c r="E191" s="45"/>
      <c r="F191" s="46"/>
      <c r="G191" s="46"/>
      <c r="H191" s="46"/>
      <c r="I191" s="38"/>
      <c r="J191" s="46"/>
      <c r="K191" s="46"/>
      <c r="L191" s="46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9"/>
      <c r="AF191" s="39"/>
      <c r="AG191" s="47"/>
      <c r="AH191" s="47"/>
      <c r="AI191" s="47"/>
      <c r="AJ191" s="48"/>
      <c r="AK191" s="49"/>
      <c r="AL191" s="49"/>
      <c r="AM191" s="47"/>
      <c r="AN191" s="49"/>
      <c r="AO191" s="49"/>
    </row>
    <row r="192" spans="1:41" ht="15.75" customHeight="1" outlineLevel="1" x14ac:dyDescent="0.25">
      <c r="A192" s="58">
        <v>1</v>
      </c>
      <c r="B192" s="59" t="s">
        <v>63</v>
      </c>
      <c r="C192" s="45">
        <v>1</v>
      </c>
      <c r="D192" s="45">
        <v>1</v>
      </c>
      <c r="E192" s="45">
        <v>1</v>
      </c>
      <c r="F192" s="60">
        <v>6.22</v>
      </c>
      <c r="G192" s="46">
        <v>10.65</v>
      </c>
      <c r="H192" s="46">
        <v>0.3</v>
      </c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81">
        <f>(($G192*$H192)+$F192)*$C192*$D192*$E192</f>
        <v>9.4149999999999991</v>
      </c>
      <c r="T192" s="28">
        <f>(($F192))*$C192*$D192*$E192</f>
        <v>6.22</v>
      </c>
      <c r="U192" s="28">
        <f>(($F192))*$C192*$D192*$E192</f>
        <v>6.22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9"/>
      <c r="AF192" s="39"/>
      <c r="AG192" s="43">
        <f>($F192+$G192)*AG$7</f>
        <v>0</v>
      </c>
      <c r="AH192" s="56">
        <f>((S192+U192)*$AH$7)+(T192*$AH$8)</f>
        <v>3.6697367261904761</v>
      </c>
      <c r="AI192" s="56">
        <f>((S192+U192)*$AI$7)+(T192*$AI$8)</f>
        <v>0.73612650000000002</v>
      </c>
      <c r="AJ192" s="56">
        <f>((S192+U192)*$AJ$7)+(T192*$AJ$8)</f>
        <v>1.1222981249999997</v>
      </c>
      <c r="AK192" s="61">
        <f>T192*$AK$8</f>
        <v>312.80379999999997</v>
      </c>
      <c r="AL192" s="56">
        <f t="shared" si="89"/>
        <v>0</v>
      </c>
      <c r="AM192" s="43">
        <f>($F192+$G192)*AM$7</f>
        <v>0</v>
      </c>
      <c r="AN192" s="49"/>
      <c r="AO192" s="49"/>
    </row>
    <row r="193" spans="1:41" ht="15.75" customHeight="1" outlineLevel="1" x14ac:dyDescent="0.25">
      <c r="A193" s="58">
        <f>1+A192</f>
        <v>2</v>
      </c>
      <c r="B193" s="59" t="s">
        <v>14</v>
      </c>
      <c r="C193" s="45">
        <v>1</v>
      </c>
      <c r="D193" s="45">
        <v>1</v>
      </c>
      <c r="E193" s="45">
        <v>1</v>
      </c>
      <c r="F193" s="60">
        <v>2.218</v>
      </c>
      <c r="G193" s="46">
        <v>6.5</v>
      </c>
      <c r="H193" s="46">
        <v>0.3</v>
      </c>
      <c r="I193" s="63"/>
      <c r="J193" s="63"/>
      <c r="K193" s="63"/>
      <c r="L193" s="63"/>
      <c r="M193" s="81"/>
      <c r="N193" s="28"/>
      <c r="O193" s="28"/>
      <c r="P193" s="81">
        <f>(($G193*$H193)+$F193)*$C193*$D193*$E193</f>
        <v>4.1680000000000001</v>
      </c>
      <c r="Q193" s="28">
        <f>(($F193))*$C193*$D193*$E193</f>
        <v>2.218</v>
      </c>
      <c r="R193" s="28">
        <f>(($F193))*$C193*$D193*$E193</f>
        <v>2.218</v>
      </c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9"/>
      <c r="AF193" s="39"/>
      <c r="AG193" s="43">
        <f>($F193+$G193)*AG$7</f>
        <v>0</v>
      </c>
      <c r="AH193" s="56">
        <f>((P193+R193)*$AH$7)+(Q193*$AH$8)</f>
        <v>1.4145642333333335</v>
      </c>
      <c r="AI193" s="56">
        <f>((P193+R193)*$AI$7)+(Q193*$AI$8)</f>
        <v>0.28375284000000001</v>
      </c>
      <c r="AJ193" s="56">
        <f>((P193+R193)*$AJ$7)+(Q193*$AJ$8)</f>
        <v>0.43260944999999995</v>
      </c>
      <c r="AK193" s="61">
        <f>Q193*$AK$8</f>
        <v>111.54321999999999</v>
      </c>
      <c r="AL193" s="56">
        <f t="shared" si="89"/>
        <v>0</v>
      </c>
      <c r="AM193" s="43">
        <f>($F193+$G193)*AM$7</f>
        <v>0</v>
      </c>
      <c r="AN193" s="49"/>
      <c r="AO193" s="49"/>
    </row>
    <row r="194" spans="1:41" s="93" customFormat="1" ht="15.75" customHeight="1" outlineLevel="1" x14ac:dyDescent="0.25">
      <c r="A194" s="82">
        <f t="shared" ref="A194:A195" si="111">1+A193</f>
        <v>3</v>
      </c>
      <c r="B194" s="83" t="s">
        <v>59</v>
      </c>
      <c r="C194" s="84">
        <v>1</v>
      </c>
      <c r="D194" s="84">
        <v>1</v>
      </c>
      <c r="E194" s="84">
        <v>1</v>
      </c>
      <c r="F194" s="85">
        <v>1.9239999999999999</v>
      </c>
      <c r="G194" s="86">
        <v>5.55</v>
      </c>
      <c r="H194" s="46">
        <v>0.35</v>
      </c>
      <c r="I194" s="87">
        <f>(($G194*$H194)+$F194)*$C194*$D194*$E194</f>
        <v>3.8664999999999998</v>
      </c>
      <c r="J194" s="88">
        <f>(($F194))*$C194*$D194*$E194</f>
        <v>1.9239999999999999</v>
      </c>
      <c r="K194" s="88">
        <f t="shared" ref="K194:K195" si="112">(($F194))*$C194*$D194*$E194</f>
        <v>1.9239999999999999</v>
      </c>
      <c r="L194" s="88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90"/>
      <c r="AF194" s="90"/>
      <c r="AG194" s="91">
        <f>($F194+$G194)*AG$7</f>
        <v>0</v>
      </c>
      <c r="AH194" s="91">
        <f>((I194+L194)*$AH$7)+(J194*$AH$8)</f>
        <v>1.0083769892857144</v>
      </c>
      <c r="AI194" s="91">
        <f>((I194+L194)*$AI$7)+(J194*$AI$8)</f>
        <v>0.20227419000000002</v>
      </c>
      <c r="AJ194" s="91">
        <f>((I194+L194)*$AJ$7)+(J194*$AJ$8)</f>
        <v>0.30838713749999996</v>
      </c>
      <c r="AK194" s="92">
        <f>J194*$AK$8</f>
        <v>96.757959999999997</v>
      </c>
      <c r="AL194" s="56">
        <f t="shared" si="89"/>
        <v>0</v>
      </c>
      <c r="AM194" s="91">
        <f>($F194+$G194)*AM$7</f>
        <v>0</v>
      </c>
      <c r="AN194" s="92"/>
      <c r="AO194" s="92"/>
    </row>
    <row r="195" spans="1:41" s="93" customFormat="1" ht="15.75" customHeight="1" outlineLevel="1" x14ac:dyDescent="0.25">
      <c r="A195" s="82">
        <f t="shared" si="111"/>
        <v>4</v>
      </c>
      <c r="B195" s="83" t="s">
        <v>65</v>
      </c>
      <c r="C195" s="84">
        <v>1</v>
      </c>
      <c r="D195" s="84">
        <v>1</v>
      </c>
      <c r="E195" s="84">
        <v>1</v>
      </c>
      <c r="F195" s="85">
        <v>1.0129999999999999</v>
      </c>
      <c r="G195" s="86">
        <v>4.2</v>
      </c>
      <c r="H195" s="86">
        <f>H194+H194</f>
        <v>0.7</v>
      </c>
      <c r="I195" s="87">
        <f>(($G195*$H195)+$F195)*$C195*$D195*$E195</f>
        <v>3.9529999999999998</v>
      </c>
      <c r="J195" s="88">
        <f>(($F195))*$C195*$D195*$E195</f>
        <v>1.0129999999999999</v>
      </c>
      <c r="K195" s="88">
        <f t="shared" si="112"/>
        <v>1.0129999999999999</v>
      </c>
      <c r="L195" s="88">
        <f>F195*0.25</f>
        <v>0.25324999999999998</v>
      </c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90"/>
      <c r="AF195" s="90"/>
      <c r="AG195" s="91">
        <f t="shared" ref="AG195" si="113">($F195+$G195)*AG$7</f>
        <v>0</v>
      </c>
      <c r="AH195" s="91">
        <f>((I195+L195)*$AH$7)+(J195*$AH$8)</f>
        <v>0.81462926845238093</v>
      </c>
      <c r="AI195" s="91">
        <f>((I195+L195)*$AI$7)+(J195*$AI$8)</f>
        <v>0.16340959500000002</v>
      </c>
      <c r="AJ195" s="91">
        <f>((I195+L195)*$AJ$7)+(J195*$AJ$8)</f>
        <v>0.24913419374999995</v>
      </c>
      <c r="AK195" s="92">
        <f>J195*$AK$8</f>
        <v>50.943769999999994</v>
      </c>
      <c r="AL195" s="56">
        <f t="shared" si="89"/>
        <v>0.25324999999999998</v>
      </c>
      <c r="AM195" s="91">
        <f t="shared" ref="AM195" si="114">($F195+$G195)*AM$7</f>
        <v>0</v>
      </c>
      <c r="AN195" s="92"/>
      <c r="AO195" s="92"/>
    </row>
    <row r="196" spans="1:41" ht="15.75" customHeight="1" outlineLevel="1" x14ac:dyDescent="0.25">
      <c r="A196" s="58">
        <v>5</v>
      </c>
      <c r="B196" s="59" t="s">
        <v>66</v>
      </c>
      <c r="C196" s="45">
        <v>1</v>
      </c>
      <c r="D196" s="45">
        <v>1</v>
      </c>
      <c r="E196" s="45">
        <v>1</v>
      </c>
      <c r="F196" s="60">
        <v>3.64</v>
      </c>
      <c r="G196" s="46">
        <v>7.8</v>
      </c>
      <c r="H196" s="46">
        <v>0.35</v>
      </c>
      <c r="I196" s="81">
        <f>(($G196*$H196)+$F196)*$C196*$D196*$E196</f>
        <v>6.37</v>
      </c>
      <c r="J196" s="28">
        <f t="shared" ref="J196:K197" si="115">(($F196))*$C196*$D196*$E196</f>
        <v>3.64</v>
      </c>
      <c r="K196" s="28">
        <f t="shared" si="115"/>
        <v>3.64</v>
      </c>
      <c r="L196" s="2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9"/>
      <c r="AF196" s="39"/>
      <c r="AG196" s="43">
        <f>($F196+$G196)*AG$7</f>
        <v>0</v>
      </c>
      <c r="AH196" s="56">
        <f>((I196+L196)*$AH$7)+(J196*$AH$8)</f>
        <v>1.7842175</v>
      </c>
      <c r="AI196" s="56">
        <f>((I196+L196)*$AI$7)+(J196*$AI$8)</f>
        <v>0.35790300000000003</v>
      </c>
      <c r="AJ196" s="56">
        <f>((I196+L196)*$AJ$7)+(J196*$AJ$8)</f>
        <v>0.54565874999999997</v>
      </c>
      <c r="AK196" s="61">
        <f>J196*$AK$8</f>
        <v>183.0556</v>
      </c>
      <c r="AL196" s="56">
        <f t="shared" si="89"/>
        <v>0</v>
      </c>
      <c r="AM196" s="43">
        <f>($F196+$G196)*AM$7</f>
        <v>0</v>
      </c>
      <c r="AN196" s="49"/>
      <c r="AO196" s="49"/>
    </row>
    <row r="197" spans="1:41" ht="15.75" customHeight="1" outlineLevel="1" x14ac:dyDescent="0.25">
      <c r="A197" s="58">
        <f t="shared" ref="A197" si="116">1+A196</f>
        <v>6</v>
      </c>
      <c r="B197" s="59" t="s">
        <v>67</v>
      </c>
      <c r="C197" s="45">
        <v>1</v>
      </c>
      <c r="D197" s="45">
        <v>1</v>
      </c>
      <c r="E197" s="45">
        <v>1</v>
      </c>
      <c r="F197" s="60">
        <v>2.9359999999999999</v>
      </c>
      <c r="G197" s="46">
        <v>7.05</v>
      </c>
      <c r="H197" s="46">
        <v>0.35</v>
      </c>
      <c r="I197" s="81">
        <f>(($G197*$H197)+$F197)*$C197*$D197*$E197</f>
        <v>5.4034999999999993</v>
      </c>
      <c r="J197" s="28">
        <f t="shared" si="115"/>
        <v>2.9359999999999999</v>
      </c>
      <c r="K197" s="28">
        <f t="shared" si="115"/>
        <v>2.9359999999999999</v>
      </c>
      <c r="L197" s="2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9"/>
      <c r="AF197" s="39"/>
      <c r="AG197" s="43">
        <f>($F197+$G197)*AG$7</f>
        <v>0</v>
      </c>
      <c r="AH197" s="56">
        <f>((I197+L197)*$AH$7)+(J197*$AH$8)</f>
        <v>1.4738420821428571</v>
      </c>
      <c r="AI197" s="56">
        <f>((I197+L197)*$AI$7)+(J197*$AI$8)</f>
        <v>0.29564361</v>
      </c>
      <c r="AJ197" s="56">
        <f>((I197+L197)*$AJ$7)+(J197*$AJ$8)</f>
        <v>0.45073811249999995</v>
      </c>
      <c r="AK197" s="61">
        <f>J197*$AK$8</f>
        <v>147.65144000000001</v>
      </c>
      <c r="AL197" s="56">
        <f t="shared" si="89"/>
        <v>0</v>
      </c>
      <c r="AM197" s="43">
        <f>($F197+$G197)*AM$7</f>
        <v>0</v>
      </c>
      <c r="AN197" s="49"/>
      <c r="AO197" s="49"/>
    </row>
    <row r="198" spans="1:41" ht="15.75" customHeight="1" outlineLevel="1" x14ac:dyDescent="0.25">
      <c r="A198" s="99"/>
      <c r="B198" s="34"/>
      <c r="C198" s="35"/>
      <c r="D198" s="35"/>
      <c r="E198" s="35"/>
      <c r="F198" s="36"/>
      <c r="G198" s="37"/>
      <c r="H198" s="37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81"/>
      <c r="T198" s="28"/>
      <c r="U198" s="28"/>
      <c r="V198" s="38"/>
      <c r="W198" s="38"/>
      <c r="X198" s="38"/>
      <c r="Y198" s="38"/>
      <c r="Z198" s="38"/>
      <c r="AA198" s="38"/>
      <c r="AB198" s="38"/>
      <c r="AC198" s="38"/>
      <c r="AD198" s="38"/>
      <c r="AE198" s="39"/>
      <c r="AF198" s="39"/>
      <c r="AG198" s="40"/>
      <c r="AH198" s="41"/>
      <c r="AI198" s="41"/>
      <c r="AJ198" s="41"/>
      <c r="AK198" s="42"/>
      <c r="AL198" s="42"/>
      <c r="AM198" s="40"/>
      <c r="AN198" s="100"/>
      <c r="AO198" s="100"/>
    </row>
    <row r="199" spans="1:41" ht="15.75" customHeight="1" outlineLevel="1" x14ac:dyDescent="0.25">
      <c r="A199" s="33"/>
      <c r="B199" s="44" t="s">
        <v>92</v>
      </c>
      <c r="C199" s="45"/>
      <c r="D199" s="45"/>
      <c r="E199" s="45"/>
      <c r="F199" s="46"/>
      <c r="G199" s="46"/>
      <c r="H199" s="46"/>
      <c r="I199" s="38"/>
      <c r="J199" s="46"/>
      <c r="K199" s="46"/>
      <c r="L199" s="46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9"/>
      <c r="AF199" s="39"/>
      <c r="AG199" s="47"/>
      <c r="AH199" s="47"/>
      <c r="AI199" s="47"/>
      <c r="AJ199" s="48"/>
      <c r="AK199" s="49"/>
      <c r="AL199" s="49"/>
      <c r="AM199" s="47"/>
      <c r="AN199" s="49"/>
      <c r="AO199" s="49"/>
    </row>
    <row r="200" spans="1:41" ht="15.75" customHeight="1" outlineLevel="1" x14ac:dyDescent="0.25">
      <c r="A200" s="58">
        <v>1</v>
      </c>
      <c r="B200" s="59" t="s">
        <v>63</v>
      </c>
      <c r="C200" s="45">
        <v>1</v>
      </c>
      <c r="D200" s="45">
        <v>1</v>
      </c>
      <c r="E200" s="45">
        <v>1</v>
      </c>
      <c r="F200" s="60">
        <v>5.1390000000000002</v>
      </c>
      <c r="G200" s="46">
        <v>9.4</v>
      </c>
      <c r="H200" s="46">
        <v>0.3</v>
      </c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81">
        <f>(($G200*$H200)+$F200)*$C200*$D200*$E200</f>
        <v>7.9589999999999996</v>
      </c>
      <c r="T200" s="28">
        <f>(($F200))*$C200*$D200*$E200</f>
        <v>5.1390000000000002</v>
      </c>
      <c r="U200" s="28">
        <f>(($F200))*$C200*$D200*$E200</f>
        <v>5.1390000000000002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9"/>
      <c r="AF200" s="39"/>
      <c r="AG200" s="43">
        <f>($F200+$G200)*AG$7</f>
        <v>0</v>
      </c>
      <c r="AH200" s="56">
        <f>((S200+U200)*$AH$7)+(T200*$AH$8)</f>
        <v>3.0555214857142858</v>
      </c>
      <c r="AI200" s="56">
        <f>((S200+U200)*$AI$7)+(T200*$AI$8)</f>
        <v>0.61291872000000003</v>
      </c>
      <c r="AJ200" s="56">
        <f>((S200+U200)*$AJ$7)+(T200*$AJ$8)</f>
        <v>0.93445559999999994</v>
      </c>
      <c r="AK200" s="61">
        <f>T200*$AK$8</f>
        <v>258.44031000000001</v>
      </c>
      <c r="AL200" s="56">
        <f t="shared" ref="AL200:AL205" si="117">($L200)*AL$8</f>
        <v>0</v>
      </c>
      <c r="AM200" s="43">
        <f>($F200+$G200)*AM$7</f>
        <v>0</v>
      </c>
      <c r="AN200" s="49"/>
      <c r="AO200" s="49"/>
    </row>
    <row r="201" spans="1:41" ht="15.75" customHeight="1" outlineLevel="1" x14ac:dyDescent="0.25">
      <c r="A201" s="58">
        <f>1+A200</f>
        <v>2</v>
      </c>
      <c r="B201" s="59" t="s">
        <v>14</v>
      </c>
      <c r="C201" s="45">
        <v>1</v>
      </c>
      <c r="D201" s="45">
        <v>1</v>
      </c>
      <c r="E201" s="45">
        <v>1</v>
      </c>
      <c r="F201" s="60">
        <v>2.218</v>
      </c>
      <c r="G201" s="46">
        <v>6.5</v>
      </c>
      <c r="H201" s="46">
        <v>0.3</v>
      </c>
      <c r="I201" s="63"/>
      <c r="J201" s="63"/>
      <c r="K201" s="63"/>
      <c r="L201" s="63"/>
      <c r="M201" s="81"/>
      <c r="N201" s="28"/>
      <c r="O201" s="28"/>
      <c r="P201" s="81">
        <f>(($G201*$H201)+$F201)*$C201*$D201*$E201</f>
        <v>4.1680000000000001</v>
      </c>
      <c r="Q201" s="28">
        <f>(($F201))*$C201*$D201*$E201</f>
        <v>2.218</v>
      </c>
      <c r="R201" s="28">
        <f>(($F201))*$C201*$D201*$E201</f>
        <v>2.218</v>
      </c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9"/>
      <c r="AF201" s="39"/>
      <c r="AG201" s="43">
        <f>($F201+$G201)*AG$7</f>
        <v>0</v>
      </c>
      <c r="AH201" s="56">
        <f>((P201+R201)*$AH$7)+(Q201*$AH$8)</f>
        <v>1.4145642333333335</v>
      </c>
      <c r="AI201" s="56">
        <f>((P201+R201)*$AI$7)+(Q201*$AI$8)</f>
        <v>0.28375284000000001</v>
      </c>
      <c r="AJ201" s="56">
        <f>((P201+R201)*$AJ$7)+(Q201*$AJ$8)</f>
        <v>0.43260944999999995</v>
      </c>
      <c r="AK201" s="61">
        <f>Q201*$AK$8</f>
        <v>111.54321999999999</v>
      </c>
      <c r="AL201" s="56">
        <f t="shared" si="117"/>
        <v>0</v>
      </c>
      <c r="AM201" s="43">
        <f>($F201+$G201)*AM$7</f>
        <v>0</v>
      </c>
      <c r="AN201" s="49"/>
      <c r="AO201" s="49"/>
    </row>
    <row r="202" spans="1:41" s="93" customFormat="1" ht="15.75" customHeight="1" outlineLevel="1" x14ac:dyDescent="0.25">
      <c r="A202" s="82">
        <f t="shared" ref="A202:A203" si="118">1+A201</f>
        <v>3</v>
      </c>
      <c r="B202" s="83" t="s">
        <v>59</v>
      </c>
      <c r="C202" s="84">
        <v>1</v>
      </c>
      <c r="D202" s="84">
        <v>1</v>
      </c>
      <c r="E202" s="84">
        <v>1</v>
      </c>
      <c r="F202" s="85">
        <v>1.92</v>
      </c>
      <c r="G202" s="86">
        <v>5.55</v>
      </c>
      <c r="H202" s="46">
        <v>0.35</v>
      </c>
      <c r="I202" s="87">
        <f>(($G202*$H202)+$F202)*$C202*$D202*$E202</f>
        <v>3.8624999999999998</v>
      </c>
      <c r="J202" s="88">
        <f>(($F202))*$C202*$D202*$E202</f>
        <v>1.92</v>
      </c>
      <c r="K202" s="88">
        <f t="shared" ref="K202:K203" si="119">(($F202))*$C202*$D202*$E202</f>
        <v>1.92</v>
      </c>
      <c r="L202" s="88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90"/>
      <c r="AF202" s="90"/>
      <c r="AG202" s="91">
        <f>($F202+$G202)*AG$7</f>
        <v>0</v>
      </c>
      <c r="AH202" s="91">
        <f>((I202+L202)*$AH$7)+(J202*$AH$8)</f>
        <v>1.0068084464285714</v>
      </c>
      <c r="AI202" s="91">
        <f>((I202+L202)*$AI$7)+(J202*$AI$8)</f>
        <v>0.20195954999999999</v>
      </c>
      <c r="AJ202" s="91">
        <f>((I202+L202)*$AJ$7)+(J202*$AJ$8)</f>
        <v>0.30790743749999994</v>
      </c>
      <c r="AK202" s="92">
        <f>J202*$AK$8</f>
        <v>96.556799999999996</v>
      </c>
      <c r="AL202" s="56">
        <f t="shared" si="117"/>
        <v>0</v>
      </c>
      <c r="AM202" s="91">
        <f>($F202+$G202)*AM$7</f>
        <v>0</v>
      </c>
      <c r="AN202" s="92"/>
      <c r="AO202" s="92"/>
    </row>
    <row r="203" spans="1:41" s="93" customFormat="1" ht="15.75" customHeight="1" outlineLevel="1" x14ac:dyDescent="0.25">
      <c r="A203" s="82">
        <f t="shared" si="118"/>
        <v>4</v>
      </c>
      <c r="B203" s="83" t="s">
        <v>65</v>
      </c>
      <c r="C203" s="84">
        <v>1</v>
      </c>
      <c r="D203" s="84">
        <v>1</v>
      </c>
      <c r="E203" s="84">
        <v>1</v>
      </c>
      <c r="F203" s="85">
        <v>1.0129999999999999</v>
      </c>
      <c r="G203" s="86">
        <v>4.2</v>
      </c>
      <c r="H203" s="86">
        <f>H202+H202</f>
        <v>0.7</v>
      </c>
      <c r="I203" s="87">
        <f>(($G203*$H203)+$F203)*$C203*$D203*$E203</f>
        <v>3.9529999999999998</v>
      </c>
      <c r="J203" s="88">
        <f>(($F203))*$C203*$D203*$E203</f>
        <v>1.0129999999999999</v>
      </c>
      <c r="K203" s="88">
        <f t="shared" si="119"/>
        <v>1.0129999999999999</v>
      </c>
      <c r="L203" s="88">
        <f>F203*0.25</f>
        <v>0.25324999999999998</v>
      </c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90"/>
      <c r="AF203" s="90"/>
      <c r="AG203" s="91">
        <f t="shared" ref="AG203" si="120">($F203+$G203)*AG$7</f>
        <v>0</v>
      </c>
      <c r="AH203" s="91">
        <f>((I203+L203)*$AH$7)+(J203*$AH$8)</f>
        <v>0.81462926845238093</v>
      </c>
      <c r="AI203" s="91">
        <f>((I203+L203)*$AI$7)+(J203*$AI$8)</f>
        <v>0.16340959500000002</v>
      </c>
      <c r="AJ203" s="91">
        <f>((I203+L203)*$AJ$7)+(J203*$AJ$8)</f>
        <v>0.24913419374999995</v>
      </c>
      <c r="AK203" s="92">
        <f>J203*$AK$8</f>
        <v>50.943769999999994</v>
      </c>
      <c r="AL203" s="56">
        <f t="shared" si="117"/>
        <v>0.25324999999999998</v>
      </c>
      <c r="AM203" s="91">
        <f t="shared" ref="AM203" si="121">($F203+$G203)*AM$7</f>
        <v>0</v>
      </c>
      <c r="AN203" s="92"/>
      <c r="AO203" s="92"/>
    </row>
    <row r="204" spans="1:41" ht="15.75" customHeight="1" outlineLevel="1" x14ac:dyDescent="0.25">
      <c r="A204" s="58">
        <v>5</v>
      </c>
      <c r="B204" s="59" t="s">
        <v>66</v>
      </c>
      <c r="C204" s="45">
        <v>1</v>
      </c>
      <c r="D204" s="45">
        <v>1</v>
      </c>
      <c r="E204" s="45">
        <v>1</v>
      </c>
      <c r="F204" s="60">
        <v>3.64</v>
      </c>
      <c r="G204" s="46">
        <v>7.8</v>
      </c>
      <c r="H204" s="46">
        <v>0.35</v>
      </c>
      <c r="I204" s="81">
        <f>(($G204*$H204)+$F204)*$C204*$D204*$E204</f>
        <v>6.37</v>
      </c>
      <c r="J204" s="28">
        <f t="shared" ref="J204:K205" si="122">(($F204))*$C204*$D204*$E204</f>
        <v>3.64</v>
      </c>
      <c r="K204" s="28">
        <f t="shared" si="122"/>
        <v>3.64</v>
      </c>
      <c r="L204" s="2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9"/>
      <c r="AF204" s="39"/>
      <c r="AG204" s="43">
        <f>($F204+$G204)*AG$7</f>
        <v>0</v>
      </c>
      <c r="AH204" s="56">
        <f>((I204+L204)*$AH$7)+(J204*$AH$8)</f>
        <v>1.7842175</v>
      </c>
      <c r="AI204" s="56">
        <f>((I204+L204)*$AI$7)+(J204*$AI$8)</f>
        <v>0.35790300000000003</v>
      </c>
      <c r="AJ204" s="56">
        <f>((I204+L204)*$AJ$7)+(J204*$AJ$8)</f>
        <v>0.54565874999999997</v>
      </c>
      <c r="AK204" s="61">
        <f>J204*$AK$8</f>
        <v>183.0556</v>
      </c>
      <c r="AL204" s="56">
        <f t="shared" si="117"/>
        <v>0</v>
      </c>
      <c r="AM204" s="43">
        <f>($F204+$G204)*AM$7</f>
        <v>0</v>
      </c>
      <c r="AN204" s="49"/>
      <c r="AO204" s="49"/>
    </row>
    <row r="205" spans="1:41" ht="15.75" customHeight="1" outlineLevel="1" x14ac:dyDescent="0.25">
      <c r="A205" s="58">
        <f t="shared" ref="A205" si="123">1+A204</f>
        <v>6</v>
      </c>
      <c r="B205" s="59" t="s">
        <v>67</v>
      </c>
      <c r="C205" s="45">
        <v>1</v>
      </c>
      <c r="D205" s="45">
        <v>1</v>
      </c>
      <c r="E205" s="45">
        <v>1</v>
      </c>
      <c r="F205" s="60">
        <v>2.9359999999999999</v>
      </c>
      <c r="G205" s="46">
        <v>7.05</v>
      </c>
      <c r="H205" s="46">
        <v>0.35</v>
      </c>
      <c r="I205" s="81">
        <f>(($G205*$H205)+$F205)*$C205*$D205*$E205</f>
        <v>5.4034999999999993</v>
      </c>
      <c r="J205" s="28">
        <f t="shared" si="122"/>
        <v>2.9359999999999999</v>
      </c>
      <c r="K205" s="28">
        <f t="shared" si="122"/>
        <v>2.9359999999999999</v>
      </c>
      <c r="L205" s="2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9"/>
      <c r="AF205" s="39"/>
      <c r="AG205" s="43">
        <f>($F205+$G205)*AG$7</f>
        <v>0</v>
      </c>
      <c r="AH205" s="56">
        <f>((I205+L205)*$AH$7)+(J205*$AH$8)</f>
        <v>1.4738420821428571</v>
      </c>
      <c r="AI205" s="56">
        <f>((I205+L205)*$AI$7)+(J205*$AI$8)</f>
        <v>0.29564361</v>
      </c>
      <c r="AJ205" s="56">
        <f>((I205+L205)*$AJ$7)+(J205*$AJ$8)</f>
        <v>0.45073811249999995</v>
      </c>
      <c r="AK205" s="61">
        <f>J205*$AK$8</f>
        <v>147.65144000000001</v>
      </c>
      <c r="AL205" s="56">
        <f t="shared" si="117"/>
        <v>0</v>
      </c>
      <c r="AM205" s="43">
        <f>($F205+$G205)*AM$7</f>
        <v>0</v>
      </c>
      <c r="AN205" s="49"/>
      <c r="AO205" s="49"/>
    </row>
    <row r="206" spans="1:41" ht="15.75" customHeight="1" outlineLevel="1" x14ac:dyDescent="0.25">
      <c r="A206" s="99"/>
      <c r="B206" s="34"/>
      <c r="C206" s="35"/>
      <c r="D206" s="35"/>
      <c r="E206" s="35"/>
      <c r="F206" s="36"/>
      <c r="G206" s="37"/>
      <c r="H206" s="37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81"/>
      <c r="T206" s="28"/>
      <c r="U206" s="28"/>
      <c r="V206" s="38"/>
      <c r="W206" s="38"/>
      <c r="X206" s="38"/>
      <c r="Y206" s="38"/>
      <c r="Z206" s="38"/>
      <c r="AA206" s="38"/>
      <c r="AB206" s="38"/>
      <c r="AC206" s="38"/>
      <c r="AD206" s="38"/>
      <c r="AE206" s="39"/>
      <c r="AF206" s="39"/>
      <c r="AG206" s="40"/>
      <c r="AH206" s="41"/>
      <c r="AI206" s="41"/>
      <c r="AJ206" s="41"/>
      <c r="AK206" s="42"/>
      <c r="AL206" s="42"/>
      <c r="AM206" s="40"/>
      <c r="AN206" s="100"/>
      <c r="AO206" s="100"/>
    </row>
    <row r="207" spans="1:41" ht="15.75" customHeight="1" outlineLevel="1" x14ac:dyDescent="0.25">
      <c r="A207" s="33"/>
      <c r="B207" s="44" t="s">
        <v>93</v>
      </c>
      <c r="C207" s="45"/>
      <c r="D207" s="45"/>
      <c r="E207" s="45"/>
      <c r="F207" s="46"/>
      <c r="G207" s="46"/>
      <c r="H207" s="46"/>
      <c r="I207" s="38"/>
      <c r="J207" s="46"/>
      <c r="K207" s="46"/>
      <c r="L207" s="46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9"/>
      <c r="AF207" s="39"/>
      <c r="AG207" s="47"/>
      <c r="AH207" s="47"/>
      <c r="AI207" s="47"/>
      <c r="AJ207" s="48"/>
      <c r="AK207" s="49"/>
      <c r="AL207" s="49"/>
      <c r="AM207" s="47"/>
      <c r="AN207" s="49"/>
      <c r="AO207" s="49"/>
    </row>
    <row r="208" spans="1:41" ht="15.75" customHeight="1" outlineLevel="1" x14ac:dyDescent="0.25">
      <c r="A208" s="58">
        <v>1</v>
      </c>
      <c r="B208" s="59" t="s">
        <v>63</v>
      </c>
      <c r="C208" s="45">
        <v>1</v>
      </c>
      <c r="D208" s="45">
        <v>1</v>
      </c>
      <c r="E208" s="45">
        <v>1</v>
      </c>
      <c r="F208" s="60">
        <v>5.4089999999999998</v>
      </c>
      <c r="G208" s="46">
        <v>9.6999999999999993</v>
      </c>
      <c r="H208" s="46">
        <v>0.3</v>
      </c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81">
        <f>(($G208*$H208)+$F208)*$C208*$D208*$E208</f>
        <v>8.3189999999999991</v>
      </c>
      <c r="T208" s="28">
        <f>(($F208))*$C208*$D208*$E208</f>
        <v>5.4089999999999998</v>
      </c>
      <c r="U208" s="28">
        <f>(($F208))*$C208*$D208*$E208</f>
        <v>5.4089999999999998</v>
      </c>
      <c r="V208" s="38"/>
      <c r="W208" s="38"/>
      <c r="X208" s="38"/>
      <c r="Y208" s="38"/>
      <c r="Z208" s="38"/>
      <c r="AA208" s="38"/>
      <c r="AB208" s="38"/>
      <c r="AC208" s="38"/>
      <c r="AD208" s="38"/>
      <c r="AE208" s="39"/>
      <c r="AF208" s="39"/>
      <c r="AG208" s="43">
        <f t="shared" ref="AG208:AG214" si="124">($F208+$G208)*AG$7</f>
        <v>0</v>
      </c>
      <c r="AH208" s="56">
        <f>((S208+U208)*$AH$7)+(T208*$AH$8)</f>
        <v>3.2084544142857139</v>
      </c>
      <c r="AI208" s="56">
        <f>((S208+U208)*$AI$7)+(T208*$AI$8)</f>
        <v>0.64359611999999999</v>
      </c>
      <c r="AJ208" s="56">
        <f>((S208+U208)*$AJ$7)+(T208*$AJ$8)</f>
        <v>0.9812263499999998</v>
      </c>
      <c r="AK208" s="61">
        <f>T208*$AK$8</f>
        <v>272.01860999999997</v>
      </c>
      <c r="AL208" s="56">
        <f t="shared" ref="AL208:AL214" si="125">($L208)*AL$8</f>
        <v>0</v>
      </c>
      <c r="AM208" s="43">
        <f t="shared" ref="AM208:AM214" si="126">($F208+$G208)*AM$7</f>
        <v>0</v>
      </c>
      <c r="AN208" s="49"/>
      <c r="AO208" s="49"/>
    </row>
    <row r="209" spans="1:43" ht="15.75" customHeight="1" outlineLevel="1" x14ac:dyDescent="0.25">
      <c r="A209" s="58">
        <v>2</v>
      </c>
      <c r="B209" s="59" t="s">
        <v>64</v>
      </c>
      <c r="C209" s="45">
        <v>1</v>
      </c>
      <c r="D209" s="45">
        <v>1</v>
      </c>
      <c r="E209" s="45">
        <v>1</v>
      </c>
      <c r="F209" s="60">
        <v>2.37</v>
      </c>
      <c r="G209" s="46">
        <v>6.1580000000000004</v>
      </c>
      <c r="H209" s="46">
        <v>0.3</v>
      </c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81">
        <f>(($G209*$H209)+$F209)*$C209*$D209*$E209</f>
        <v>4.2173999999999996</v>
      </c>
      <c r="T209" s="28">
        <f>(($F209))*$C209*$D209*$E209</f>
        <v>2.37</v>
      </c>
      <c r="U209" s="28">
        <f>(($F209))*$C209*$D209*$E209</f>
        <v>2.37</v>
      </c>
      <c r="V209" s="38"/>
      <c r="W209" s="38"/>
      <c r="X209" s="38"/>
      <c r="Y209" s="38"/>
      <c r="Z209" s="38"/>
      <c r="AA209" s="38"/>
      <c r="AB209" s="38"/>
      <c r="AC209" s="38"/>
      <c r="AD209" s="38"/>
      <c r="AE209" s="39"/>
      <c r="AF209" s="39"/>
      <c r="AG209" s="43">
        <f t="shared" si="124"/>
        <v>0</v>
      </c>
      <c r="AH209" s="56">
        <f>((S209+U209)*$AH$7)+(T209*$AH$8)</f>
        <v>1.48062603</v>
      </c>
      <c r="AI209" s="56">
        <f>((S209+U209)*$AI$7)+(T209*$AI$8)</f>
        <v>0.29700442800000004</v>
      </c>
      <c r="AJ209" s="56">
        <f>((S209+U209)*$AJ$7)+(T209*$AJ$8)</f>
        <v>0.45281281499999992</v>
      </c>
      <c r="AK209" s="61">
        <f>T209*$AK$8</f>
        <v>119.18730000000001</v>
      </c>
      <c r="AL209" s="56">
        <f t="shared" si="125"/>
        <v>0</v>
      </c>
      <c r="AM209" s="43">
        <f t="shared" si="126"/>
        <v>0</v>
      </c>
      <c r="AN209" s="49"/>
      <c r="AO209" s="49"/>
    </row>
    <row r="210" spans="1:43" ht="15.75" customHeight="1" outlineLevel="1" x14ac:dyDescent="0.25">
      <c r="A210" s="58">
        <f t="shared" ref="A210:A214" si="127">1+A209</f>
        <v>3</v>
      </c>
      <c r="B210" s="59" t="s">
        <v>14</v>
      </c>
      <c r="C210" s="45">
        <v>1</v>
      </c>
      <c r="D210" s="45">
        <v>1</v>
      </c>
      <c r="E210" s="45">
        <v>1</v>
      </c>
      <c r="F210" s="60">
        <v>2.85</v>
      </c>
      <c r="G210" s="46">
        <v>7.8</v>
      </c>
      <c r="H210" s="46">
        <v>0.3</v>
      </c>
      <c r="I210" s="63"/>
      <c r="J210" s="63"/>
      <c r="K210" s="63"/>
      <c r="L210" s="63"/>
      <c r="M210" s="81"/>
      <c r="N210" s="28"/>
      <c r="O210" s="28"/>
      <c r="P210" s="81">
        <f>(($G210*$H210)+$F210)*$C210*$D210*$E210</f>
        <v>5.1899999999999995</v>
      </c>
      <c r="Q210" s="28">
        <f>(($F210))*$C210*$D210*$E210</f>
        <v>2.85</v>
      </c>
      <c r="R210" s="28">
        <f>(($F210))*$C210*$D210*$E210</f>
        <v>2.85</v>
      </c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9"/>
      <c r="AF210" s="39"/>
      <c r="AG210" s="43">
        <f t="shared" si="124"/>
        <v>0</v>
      </c>
      <c r="AH210" s="56">
        <f>((P210+R210)*$AH$7)+(Q210*$AH$8)</f>
        <v>1.7959815714285714</v>
      </c>
      <c r="AI210" s="56">
        <f>((P210+R210)*$AI$7)+(Q210*$AI$8)</f>
        <v>0.36026279999999999</v>
      </c>
      <c r="AJ210" s="56">
        <f>((P210+R210)*$AJ$7)+(Q210*$AJ$8)</f>
        <v>0.54925649999999993</v>
      </c>
      <c r="AK210" s="61">
        <f>Q210*$AK$8</f>
        <v>143.32650000000001</v>
      </c>
      <c r="AL210" s="56">
        <f t="shared" si="125"/>
        <v>0</v>
      </c>
      <c r="AM210" s="43">
        <f t="shared" si="126"/>
        <v>0</v>
      </c>
      <c r="AN210" s="49"/>
      <c r="AO210" s="49"/>
    </row>
    <row r="211" spans="1:43" s="93" customFormat="1" ht="15.75" customHeight="1" outlineLevel="1" x14ac:dyDescent="0.25">
      <c r="A211" s="82">
        <f t="shared" si="127"/>
        <v>4</v>
      </c>
      <c r="B211" s="83" t="s">
        <v>59</v>
      </c>
      <c r="C211" s="84">
        <v>1</v>
      </c>
      <c r="D211" s="84">
        <v>1</v>
      </c>
      <c r="E211" s="84">
        <v>1</v>
      </c>
      <c r="F211" s="85">
        <v>1.9239999999999999</v>
      </c>
      <c r="G211" s="86">
        <v>5.55</v>
      </c>
      <c r="H211" s="46">
        <v>0.35</v>
      </c>
      <c r="I211" s="87">
        <f>(($G211*$H211)+$F211)*$C211*$D211*$E211</f>
        <v>3.8664999999999998</v>
      </c>
      <c r="J211" s="88">
        <f>(($F211))*$C211*$D211*$E211</f>
        <v>1.9239999999999999</v>
      </c>
      <c r="K211" s="88">
        <f t="shared" ref="K211:K212" si="128">(($F211))*$C211*$D211*$E211</f>
        <v>1.9239999999999999</v>
      </c>
      <c r="L211" s="88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90"/>
      <c r="AF211" s="90"/>
      <c r="AG211" s="91">
        <f>($F211+$G211)*AG$7</f>
        <v>0</v>
      </c>
      <c r="AH211" s="91">
        <f>((I211+L211)*$AH$7)+(J211*$AH$8)</f>
        <v>1.0083769892857144</v>
      </c>
      <c r="AI211" s="91">
        <f>((I211+L211)*$AI$7)+(J211*$AI$8)</f>
        <v>0.20227419000000002</v>
      </c>
      <c r="AJ211" s="91">
        <f>((I211+L211)*$AJ$7)+(J211*$AJ$8)</f>
        <v>0.30838713749999996</v>
      </c>
      <c r="AK211" s="92">
        <f>J211*$AK$8</f>
        <v>96.757959999999997</v>
      </c>
      <c r="AL211" s="56">
        <f t="shared" si="125"/>
        <v>0</v>
      </c>
      <c r="AM211" s="91">
        <f>($F211+$G211)*AM$7</f>
        <v>0</v>
      </c>
      <c r="AN211" s="92"/>
      <c r="AO211" s="92"/>
    </row>
    <row r="212" spans="1:43" s="93" customFormat="1" ht="15.75" customHeight="1" outlineLevel="1" x14ac:dyDescent="0.25">
      <c r="A212" s="82">
        <f t="shared" si="127"/>
        <v>5</v>
      </c>
      <c r="B212" s="83" t="s">
        <v>65</v>
      </c>
      <c r="C212" s="84">
        <v>1</v>
      </c>
      <c r="D212" s="84">
        <v>1</v>
      </c>
      <c r="E212" s="84">
        <v>1</v>
      </c>
      <c r="F212" s="85">
        <v>1.0129999999999999</v>
      </c>
      <c r="G212" s="86">
        <v>4.2</v>
      </c>
      <c r="H212" s="86">
        <f>H211+H211</f>
        <v>0.7</v>
      </c>
      <c r="I212" s="87">
        <f>(($G212*$H212)+$F212)*$C212*$D212*$E212</f>
        <v>3.9529999999999998</v>
      </c>
      <c r="J212" s="88">
        <f>(($F212))*$C212*$D212*$E212</f>
        <v>1.0129999999999999</v>
      </c>
      <c r="K212" s="88">
        <f t="shared" si="128"/>
        <v>1.0129999999999999</v>
      </c>
      <c r="L212" s="88">
        <f>F212*0.25</f>
        <v>0.25324999999999998</v>
      </c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90"/>
      <c r="AF212" s="90"/>
      <c r="AG212" s="91">
        <f t="shared" ref="AG212" si="129">($F212+$G212)*AG$7</f>
        <v>0</v>
      </c>
      <c r="AH212" s="91">
        <f>((I212+L212)*$AH$7)+(J212*$AH$8)</f>
        <v>0.81462926845238093</v>
      </c>
      <c r="AI212" s="91">
        <f>((I212+L212)*$AI$7)+(J212*$AI$8)</f>
        <v>0.16340959500000002</v>
      </c>
      <c r="AJ212" s="91">
        <f>((I212+L212)*$AJ$7)+(J212*$AJ$8)</f>
        <v>0.24913419374999995</v>
      </c>
      <c r="AK212" s="92">
        <f>J212*$AK$8</f>
        <v>50.943769999999994</v>
      </c>
      <c r="AL212" s="56">
        <f t="shared" si="125"/>
        <v>0.25324999999999998</v>
      </c>
      <c r="AM212" s="91">
        <f t="shared" ref="AM212" si="130">($F212+$G212)*AM$7</f>
        <v>0</v>
      </c>
      <c r="AN212" s="92"/>
      <c r="AO212" s="92"/>
    </row>
    <row r="213" spans="1:43" ht="15.75" customHeight="1" outlineLevel="1" x14ac:dyDescent="0.25">
      <c r="A213" s="58">
        <v>6</v>
      </c>
      <c r="B213" s="59" t="s">
        <v>66</v>
      </c>
      <c r="C213" s="45">
        <v>1</v>
      </c>
      <c r="D213" s="45">
        <v>1</v>
      </c>
      <c r="E213" s="45">
        <v>1</v>
      </c>
      <c r="F213" s="60">
        <v>3.72</v>
      </c>
      <c r="G213" s="46">
        <v>7.9</v>
      </c>
      <c r="H213" s="46">
        <v>0.35</v>
      </c>
      <c r="I213" s="81">
        <f>(($G213*$H213)+$F213)*$C213*$D213*$E213</f>
        <v>6.4850000000000003</v>
      </c>
      <c r="J213" s="28">
        <f t="shared" ref="J213:K214" si="131">(($F213))*$C213*$D213*$E213</f>
        <v>3.72</v>
      </c>
      <c r="K213" s="28">
        <f t="shared" si="131"/>
        <v>3.72</v>
      </c>
      <c r="L213" s="2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9"/>
      <c r="AF213" s="39"/>
      <c r="AG213" s="43">
        <f t="shared" si="124"/>
        <v>0</v>
      </c>
      <c r="AH213" s="56">
        <f>((I213+L213)*$AH$7)+(J213*$AH$8)</f>
        <v>1.8201632738095239</v>
      </c>
      <c r="AI213" s="56">
        <f>((I213+L213)*$AI$7)+(J213*$AI$8)</f>
        <v>0.36511350000000009</v>
      </c>
      <c r="AJ213" s="56">
        <f>((I213+L213)*$AJ$7)+(J213*$AJ$8)</f>
        <v>0.55665187500000002</v>
      </c>
      <c r="AK213" s="61">
        <f>J213*$AK$8</f>
        <v>187.0788</v>
      </c>
      <c r="AL213" s="56">
        <f t="shared" si="125"/>
        <v>0</v>
      </c>
      <c r="AM213" s="43">
        <f t="shared" si="126"/>
        <v>0</v>
      </c>
      <c r="AN213" s="49"/>
      <c r="AO213" s="49"/>
    </row>
    <row r="214" spans="1:43" ht="15.75" customHeight="1" outlineLevel="1" x14ac:dyDescent="0.25">
      <c r="A214" s="58">
        <f t="shared" si="127"/>
        <v>7</v>
      </c>
      <c r="B214" s="59" t="s">
        <v>67</v>
      </c>
      <c r="C214" s="45">
        <v>1</v>
      </c>
      <c r="D214" s="45">
        <v>1</v>
      </c>
      <c r="E214" s="45">
        <v>1</v>
      </c>
      <c r="F214" s="60">
        <v>3.36</v>
      </c>
      <c r="G214" s="46">
        <v>7.6</v>
      </c>
      <c r="H214" s="46">
        <v>0.35</v>
      </c>
      <c r="I214" s="81">
        <f>(($G214*$H214)+$F214)*$C214*$D214*$E214</f>
        <v>6.02</v>
      </c>
      <c r="J214" s="28">
        <f t="shared" si="131"/>
        <v>3.36</v>
      </c>
      <c r="K214" s="28">
        <f t="shared" si="131"/>
        <v>3.36</v>
      </c>
      <c r="L214" s="2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9"/>
      <c r="AF214" s="39"/>
      <c r="AG214" s="43">
        <f t="shared" si="124"/>
        <v>0</v>
      </c>
      <c r="AH214" s="56">
        <f>((I214+L214)*$AH$7)+(J214*$AH$8)</f>
        <v>1.6652696666666666</v>
      </c>
      <c r="AI214" s="56">
        <f>((I214+L214)*$AI$7)+(J214*$AI$8)</f>
        <v>0.33404280000000003</v>
      </c>
      <c r="AJ214" s="56">
        <f>((I214+L214)*$AJ$7)+(J214*$AJ$8)</f>
        <v>0.50928149999999994</v>
      </c>
      <c r="AK214" s="61">
        <f>J214*$AK$8</f>
        <v>168.9744</v>
      </c>
      <c r="AL214" s="56">
        <f t="shared" si="125"/>
        <v>0</v>
      </c>
      <c r="AM214" s="43">
        <f t="shared" si="126"/>
        <v>0</v>
      </c>
      <c r="AN214" s="49"/>
      <c r="AO214" s="49"/>
    </row>
    <row r="215" spans="1:43" ht="15.75" customHeight="1" outlineLevel="1" x14ac:dyDescent="0.25">
      <c r="A215" s="99"/>
      <c r="B215" s="34"/>
      <c r="C215" s="35"/>
      <c r="D215" s="35"/>
      <c r="E215" s="35"/>
      <c r="F215" s="36"/>
      <c r="G215" s="37"/>
      <c r="H215" s="37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38"/>
      <c r="W215" s="38"/>
      <c r="X215" s="38"/>
      <c r="Y215" s="38"/>
      <c r="Z215" s="38"/>
      <c r="AA215" s="38"/>
      <c r="AB215" s="38"/>
      <c r="AC215" s="38"/>
      <c r="AD215" s="38"/>
      <c r="AE215" s="39"/>
      <c r="AF215" s="39"/>
      <c r="AG215" s="40"/>
      <c r="AH215" s="41"/>
      <c r="AI215" s="41"/>
      <c r="AJ215" s="41"/>
      <c r="AK215" s="42"/>
      <c r="AL215" s="42"/>
      <c r="AM215" s="40"/>
      <c r="AN215" s="40"/>
      <c r="AO215" s="40"/>
    </row>
    <row r="216" spans="1:43" ht="15.75" customHeight="1" outlineLevel="1" x14ac:dyDescent="0.25">
      <c r="A216" s="33"/>
      <c r="B216" s="44" t="s">
        <v>77</v>
      </c>
      <c r="C216" s="45"/>
      <c r="D216" s="45"/>
      <c r="E216" s="45"/>
      <c r="F216" s="46"/>
      <c r="G216" s="46"/>
      <c r="H216" s="46"/>
      <c r="I216" s="38"/>
      <c r="J216" s="46"/>
      <c r="K216" s="46"/>
      <c r="L216" s="46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9"/>
      <c r="AF216" s="39"/>
      <c r="AG216" s="47"/>
      <c r="AH216" s="47"/>
      <c r="AI216" s="47"/>
      <c r="AJ216" s="48"/>
      <c r="AK216" s="49"/>
      <c r="AL216" s="92">
        <f>L216*$AL$8</f>
        <v>0</v>
      </c>
      <c r="AM216" s="47"/>
      <c r="AN216" s="49"/>
      <c r="AO216" s="49"/>
    </row>
    <row r="217" spans="1:43" ht="15.75" customHeight="1" outlineLevel="1" x14ac:dyDescent="0.25">
      <c r="A217" s="58">
        <v>1</v>
      </c>
      <c r="B217" s="59" t="s">
        <v>80</v>
      </c>
      <c r="C217" s="45">
        <v>1</v>
      </c>
      <c r="D217" s="45">
        <v>1</v>
      </c>
      <c r="E217" s="45">
        <v>1</v>
      </c>
      <c r="F217" s="60">
        <f>0.61+0.61+0.61+0.616+0.616+0.61+0.61+0.61+0.61+0.61</f>
        <v>6.112000000000001</v>
      </c>
      <c r="G217" s="46">
        <v>1</v>
      </c>
      <c r="H217" s="46">
        <v>1</v>
      </c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81"/>
      <c r="T217" s="28"/>
      <c r="U217" s="28"/>
      <c r="V217" s="38"/>
      <c r="W217" s="38"/>
      <c r="X217" s="38"/>
      <c r="Y217" s="38"/>
      <c r="Z217" s="38"/>
      <c r="AA217" s="38"/>
      <c r="AB217" s="38"/>
      <c r="AC217" s="38"/>
      <c r="AD217" s="38"/>
      <c r="AE217" s="39"/>
      <c r="AF217" s="39"/>
      <c r="AG217" s="43">
        <f t="shared" ref="AG217:AG219" si="132">($F217+$G217)*AG$7</f>
        <v>0</v>
      </c>
      <c r="AH217" s="56">
        <f>((S217+U217)*$AH$7)+(T217*$AH$8)</f>
        <v>0</v>
      </c>
      <c r="AI217" s="56">
        <f>((S217+U217)*$AI$7)+(T217*$AI$8)</f>
        <v>0</v>
      </c>
      <c r="AJ217" s="56">
        <f>((S217+U217)*$AJ$7)+(T217*$AJ$8)</f>
        <v>0</v>
      </c>
      <c r="AK217" s="61">
        <f>T217*$AK$8</f>
        <v>0</v>
      </c>
      <c r="AL217" s="56">
        <f t="shared" ref="AL217:AL218" si="133">($L217)*AL$8</f>
        <v>0</v>
      </c>
      <c r="AM217" s="43">
        <f t="shared" ref="AM217:AM219" si="134">($F217+$G217)*AM$7</f>
        <v>0</v>
      </c>
      <c r="AN217" s="49"/>
      <c r="AO217" s="49"/>
    </row>
    <row r="218" spans="1:43" ht="15.75" customHeight="1" outlineLevel="1" x14ac:dyDescent="0.25">
      <c r="A218" s="58">
        <v>2</v>
      </c>
      <c r="B218" s="59" t="s">
        <v>94</v>
      </c>
      <c r="C218" s="45">
        <v>1</v>
      </c>
      <c r="D218" s="45">
        <v>1</v>
      </c>
      <c r="E218" s="45">
        <v>1</v>
      </c>
      <c r="F218" s="60">
        <f>0.61+0.61+0.61+0.61+0.61+0.616+0.616+0.61+0.61+0.61</f>
        <v>6.112000000000001</v>
      </c>
      <c r="G218" s="46">
        <v>1</v>
      </c>
      <c r="H218" s="46">
        <v>1</v>
      </c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81"/>
      <c r="T218" s="28"/>
      <c r="U218" s="28"/>
      <c r="V218" s="38"/>
      <c r="W218" s="38"/>
      <c r="X218" s="38"/>
      <c r="Y218" s="38"/>
      <c r="Z218" s="38"/>
      <c r="AA218" s="38"/>
      <c r="AB218" s="38"/>
      <c r="AC218" s="38"/>
      <c r="AD218" s="38"/>
      <c r="AE218" s="39"/>
      <c r="AF218" s="39"/>
      <c r="AG218" s="43">
        <f t="shared" si="132"/>
        <v>0</v>
      </c>
      <c r="AH218" s="56">
        <f>((S218+U218)*$AH$7)+(T218*$AH$8)</f>
        <v>0</v>
      </c>
      <c r="AI218" s="56">
        <f>((S218+U218)*$AI$7)+(T218*$AI$8)</f>
        <v>0</v>
      </c>
      <c r="AJ218" s="56">
        <f>((S218+U218)*$AJ$7)+(T218*$AJ$8)</f>
        <v>0</v>
      </c>
      <c r="AK218" s="61">
        <f>T218*$AK$8</f>
        <v>0</v>
      </c>
      <c r="AL218" s="56">
        <f t="shared" si="133"/>
        <v>0</v>
      </c>
      <c r="AM218" s="43">
        <f t="shared" si="134"/>
        <v>0</v>
      </c>
      <c r="AN218" s="49"/>
      <c r="AO218" s="49"/>
    </row>
    <row r="219" spans="1:43" ht="15.75" customHeight="1" outlineLevel="1" x14ac:dyDescent="0.25">
      <c r="A219" s="58">
        <v>4</v>
      </c>
      <c r="B219" s="59" t="s">
        <v>81</v>
      </c>
      <c r="C219" s="45">
        <v>1</v>
      </c>
      <c r="D219" s="45">
        <v>1</v>
      </c>
      <c r="E219" s="45">
        <v>1</v>
      </c>
      <c r="F219" s="60">
        <f>0.684+0.684+0.808+0.684+0.684</f>
        <v>3.5440000000000005</v>
      </c>
      <c r="G219" s="46">
        <v>1</v>
      </c>
      <c r="H219" s="46">
        <v>1</v>
      </c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81"/>
      <c r="T219" s="28"/>
      <c r="U219" s="28"/>
      <c r="V219" s="38"/>
      <c r="W219" s="38"/>
      <c r="X219" s="38"/>
      <c r="Y219" s="38"/>
      <c r="Z219" s="38"/>
      <c r="AA219" s="38"/>
      <c r="AB219" s="38"/>
      <c r="AC219" s="38"/>
      <c r="AD219" s="38"/>
      <c r="AE219" s="39"/>
      <c r="AF219" s="39"/>
      <c r="AG219" s="43">
        <f t="shared" si="132"/>
        <v>0</v>
      </c>
      <c r="AH219" s="56">
        <f>((S219+U219)*$AH$7)+(T219*$AH$8)</f>
        <v>0</v>
      </c>
      <c r="AI219" s="56">
        <f>((S219+U219)*$AI$7)+(T219*$AI$8)</f>
        <v>0</v>
      </c>
      <c r="AJ219" s="56">
        <f>((S219+U219)*$AJ$7)+(T219*$AJ$8)</f>
        <v>0</v>
      </c>
      <c r="AK219" s="61">
        <f>T219*$AK$8</f>
        <v>0</v>
      </c>
      <c r="AL219" s="92">
        <f>L219*$AL$8</f>
        <v>0</v>
      </c>
      <c r="AM219" s="43">
        <f t="shared" si="134"/>
        <v>0</v>
      </c>
      <c r="AN219" s="49"/>
      <c r="AO219" s="49"/>
    </row>
    <row r="220" spans="1:43" ht="15.75" customHeight="1" outlineLevel="1" x14ac:dyDescent="0.25">
      <c r="A220" s="99"/>
      <c r="B220" s="34"/>
      <c r="C220" s="35"/>
      <c r="D220" s="35"/>
      <c r="E220" s="35"/>
      <c r="F220" s="36" t="s">
        <v>95</v>
      </c>
      <c r="G220" s="37"/>
      <c r="H220" s="37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81"/>
      <c r="T220" s="28"/>
      <c r="U220" s="28"/>
      <c r="V220" s="38"/>
      <c r="W220" s="38"/>
      <c r="X220" s="38"/>
      <c r="Y220" s="38"/>
      <c r="Z220" s="38"/>
      <c r="AA220" s="38"/>
      <c r="AB220" s="38"/>
      <c r="AC220" s="38"/>
      <c r="AD220" s="38"/>
      <c r="AE220" s="39"/>
      <c r="AF220" s="39"/>
      <c r="AG220" s="43"/>
      <c r="AH220" s="56"/>
      <c r="AI220" s="56"/>
      <c r="AJ220" s="56"/>
      <c r="AK220" s="61"/>
      <c r="AL220" s="92"/>
      <c r="AM220" s="43"/>
      <c r="AN220" s="49"/>
      <c r="AO220" s="49"/>
    </row>
    <row r="221" spans="1:43" s="68" customFormat="1" ht="15.75" customHeight="1" x14ac:dyDescent="0.25">
      <c r="A221" s="65"/>
      <c r="B221" s="257" t="str">
        <f>B137</f>
        <v>2NDFLOOR</v>
      </c>
      <c r="C221" s="258"/>
      <c r="D221" s="258"/>
      <c r="E221" s="258"/>
      <c r="F221" s="258"/>
      <c r="G221" s="259"/>
      <c r="H221" s="66"/>
      <c r="I221" s="67">
        <f>SUM(I137:I220)</f>
        <v>171.7110000000001</v>
      </c>
      <c r="J221" s="67">
        <f t="shared" ref="J221:AP221" si="135">SUM(J137:J220)</f>
        <v>81.410999999999987</v>
      </c>
      <c r="K221" s="67">
        <f t="shared" si="135"/>
        <v>81.410999999999987</v>
      </c>
      <c r="L221" s="67">
        <f t="shared" si="135"/>
        <v>2.5317499999999997</v>
      </c>
      <c r="M221" s="67">
        <f t="shared" si="135"/>
        <v>0</v>
      </c>
      <c r="N221" s="67">
        <f t="shared" si="135"/>
        <v>0</v>
      </c>
      <c r="O221" s="67">
        <f t="shared" si="135"/>
        <v>0</v>
      </c>
      <c r="P221" s="67">
        <f t="shared" si="135"/>
        <v>44.314</v>
      </c>
      <c r="Q221" s="67">
        <f t="shared" si="135"/>
        <v>23.809000000000001</v>
      </c>
      <c r="R221" s="67">
        <f t="shared" si="135"/>
        <v>23.809000000000001</v>
      </c>
      <c r="S221" s="67">
        <f t="shared" si="135"/>
        <v>94.967399999999984</v>
      </c>
      <c r="T221" s="67">
        <f t="shared" si="135"/>
        <v>61.289999999999992</v>
      </c>
      <c r="U221" s="67">
        <f t="shared" si="135"/>
        <v>61.289999999999992</v>
      </c>
      <c r="V221" s="67">
        <f t="shared" si="135"/>
        <v>0</v>
      </c>
      <c r="W221" s="67">
        <f t="shared" si="135"/>
        <v>0</v>
      </c>
      <c r="X221" s="67">
        <f t="shared" si="135"/>
        <v>0</v>
      </c>
      <c r="Y221" s="67">
        <f t="shared" si="135"/>
        <v>0</v>
      </c>
      <c r="Z221" s="67">
        <f t="shared" si="135"/>
        <v>0</v>
      </c>
      <c r="AA221" s="67">
        <f t="shared" si="135"/>
        <v>0</v>
      </c>
      <c r="AB221" s="67">
        <f t="shared" si="135"/>
        <v>0</v>
      </c>
      <c r="AC221" s="67">
        <f t="shared" si="135"/>
        <v>0</v>
      </c>
      <c r="AD221" s="67">
        <f t="shared" si="135"/>
        <v>0</v>
      </c>
      <c r="AE221" s="67">
        <f t="shared" si="135"/>
        <v>0</v>
      </c>
      <c r="AF221" s="67">
        <f t="shared" si="135"/>
        <v>0</v>
      </c>
      <c r="AG221" s="67">
        <f t="shared" si="135"/>
        <v>0</v>
      </c>
      <c r="AH221" s="67">
        <f t="shared" si="135"/>
        <v>95.634469742499945</v>
      </c>
      <c r="AI221" s="67">
        <f t="shared" si="135"/>
        <v>19.183683393000003</v>
      </c>
      <c r="AJ221" s="67">
        <f t="shared" si="135"/>
        <v>29.247434921250001</v>
      </c>
      <c r="AK221" s="67">
        <f t="shared" si="135"/>
        <v>8373.7878999999939</v>
      </c>
      <c r="AL221" s="67">
        <f t="shared" si="135"/>
        <v>2.5317499999999997</v>
      </c>
      <c r="AM221" s="67">
        <f t="shared" si="135"/>
        <v>0</v>
      </c>
      <c r="AN221" s="67">
        <f t="shared" si="135"/>
        <v>0</v>
      </c>
      <c r="AO221" s="67">
        <f t="shared" si="135"/>
        <v>0</v>
      </c>
      <c r="AP221" s="67">
        <f t="shared" si="135"/>
        <v>0</v>
      </c>
      <c r="AQ221" s="1"/>
    </row>
    <row r="222" spans="1:43" s="79" customFormat="1" ht="15.75" customHeight="1" x14ac:dyDescent="0.25">
      <c r="A222" s="69"/>
      <c r="B222" s="246" t="s">
        <v>55</v>
      </c>
      <c r="C222" s="247"/>
      <c r="D222" s="247"/>
      <c r="E222" s="247"/>
      <c r="F222" s="72"/>
      <c r="G222" s="73"/>
      <c r="H222" s="74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6"/>
      <c r="AF222" s="76"/>
      <c r="AG222" s="77">
        <v>0</v>
      </c>
      <c r="AH222" s="77">
        <v>370</v>
      </c>
      <c r="AI222" s="77">
        <f>8500/2.83</f>
        <v>3003.5335689045937</v>
      </c>
      <c r="AJ222" s="78">
        <v>200</v>
      </c>
      <c r="AK222" s="78">
        <v>11</v>
      </c>
      <c r="AL222" s="78">
        <v>2000</v>
      </c>
      <c r="AM222" s="77">
        <f>70*10.764</f>
        <v>753.4799999999999</v>
      </c>
      <c r="AN222" s="78">
        <f>2800/2.83</f>
        <v>989.39929328621906</v>
      </c>
      <c r="AO222" s="78">
        <f>35*10.764*1.18</f>
        <v>444.55319999999995</v>
      </c>
      <c r="AQ222" s="1"/>
    </row>
    <row r="223" spans="1:43" s="79" customFormat="1" ht="15.75" customHeight="1" x14ac:dyDescent="0.25">
      <c r="A223" s="69"/>
      <c r="B223" s="246" t="s">
        <v>56</v>
      </c>
      <c r="C223" s="247"/>
      <c r="D223" s="247"/>
      <c r="E223" s="247"/>
      <c r="F223" s="72"/>
      <c r="G223" s="73"/>
      <c r="H223" s="74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6"/>
      <c r="AF223" s="76"/>
      <c r="AG223" s="77">
        <f t="shared" ref="AG223:AO223" si="136">AG221*AG222</f>
        <v>0</v>
      </c>
      <c r="AH223" s="77">
        <f t="shared" si="136"/>
        <v>35384.753804724976</v>
      </c>
      <c r="AI223" s="77">
        <f t="shared" si="136"/>
        <v>57618.837046113083</v>
      </c>
      <c r="AJ223" s="77">
        <f t="shared" si="136"/>
        <v>5849.4869842500002</v>
      </c>
      <c r="AK223" s="77">
        <f t="shared" si="136"/>
        <v>92111.666899999938</v>
      </c>
      <c r="AL223" s="77">
        <f t="shared" si="136"/>
        <v>5063.4999999999991</v>
      </c>
      <c r="AM223" s="77">
        <f t="shared" si="136"/>
        <v>0</v>
      </c>
      <c r="AN223" s="77">
        <f t="shared" si="136"/>
        <v>0</v>
      </c>
      <c r="AO223" s="77">
        <f t="shared" si="136"/>
        <v>0</v>
      </c>
      <c r="AP223" s="80">
        <f>SUM(AG223:AO223)</f>
        <v>196028.244735088</v>
      </c>
      <c r="AQ223" s="1"/>
    </row>
    <row r="224" spans="1:43" ht="15.75" customHeight="1" x14ac:dyDescent="0.25">
      <c r="A224" s="23" t="s">
        <v>96</v>
      </c>
      <c r="B224" s="254" t="s">
        <v>97</v>
      </c>
      <c r="C224" s="255"/>
      <c r="D224" s="255"/>
      <c r="E224" s="255"/>
      <c r="F224" s="255"/>
      <c r="G224" s="256"/>
      <c r="H224" s="27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18"/>
      <c r="AF224" s="18"/>
      <c r="AG224" s="18"/>
      <c r="AH224" s="31"/>
      <c r="AI224" s="32"/>
      <c r="AJ224" s="28"/>
      <c r="AK224" s="28"/>
      <c r="AL224" s="28"/>
      <c r="AM224" s="18"/>
      <c r="AN224" s="28"/>
      <c r="AO224" s="28"/>
    </row>
    <row r="225" spans="1:41" ht="15.75" customHeight="1" outlineLevel="1" x14ac:dyDescent="0.25">
      <c r="A225" s="33"/>
      <c r="B225" s="44" t="s">
        <v>98</v>
      </c>
      <c r="C225" s="45"/>
      <c r="D225" s="45"/>
      <c r="E225" s="45"/>
      <c r="F225" s="46"/>
      <c r="G225" s="46"/>
      <c r="H225" s="46"/>
      <c r="I225" s="38"/>
      <c r="J225" s="46"/>
      <c r="K225" s="46"/>
      <c r="L225" s="46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9"/>
      <c r="AF225" s="39"/>
      <c r="AG225" s="47"/>
      <c r="AH225" s="47"/>
      <c r="AI225" s="47"/>
      <c r="AJ225" s="48"/>
      <c r="AK225" s="49"/>
      <c r="AL225" s="49"/>
      <c r="AM225" s="47"/>
      <c r="AN225" s="49"/>
      <c r="AO225" s="49"/>
    </row>
    <row r="226" spans="1:41" ht="15.75" customHeight="1" outlineLevel="1" x14ac:dyDescent="0.25">
      <c r="A226" s="58">
        <v>1</v>
      </c>
      <c r="B226" s="59" t="s">
        <v>63</v>
      </c>
      <c r="C226" s="45">
        <v>1</v>
      </c>
      <c r="D226" s="45">
        <v>1</v>
      </c>
      <c r="E226" s="45">
        <v>1</v>
      </c>
      <c r="F226" s="60">
        <v>5.4</v>
      </c>
      <c r="G226" s="46">
        <v>9.6999999999999993</v>
      </c>
      <c r="H226" s="46">
        <v>0.3</v>
      </c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81">
        <f>(($G226*$H226)+$F226)*$C226*$D226*$E226</f>
        <v>8.31</v>
      </c>
      <c r="T226" s="28">
        <f>(($F226))*$C226*$D226*$E226</f>
        <v>5.4</v>
      </c>
      <c r="U226" s="28">
        <f>(($F226))*$C226*$D226*$E226</f>
        <v>5.4</v>
      </c>
      <c r="V226" s="38"/>
      <c r="W226" s="38"/>
      <c r="X226" s="38"/>
      <c r="Y226" s="38"/>
      <c r="Z226" s="38"/>
      <c r="AA226" s="38"/>
      <c r="AB226" s="38"/>
      <c r="AC226" s="38"/>
      <c r="AD226" s="38"/>
      <c r="AE226" s="39"/>
      <c r="AF226" s="39"/>
      <c r="AG226" s="43">
        <f t="shared" ref="AG226:AG232" si="137">($F226+$G226)*AG$7</f>
        <v>0</v>
      </c>
      <c r="AH226" s="56">
        <f>((S226+U226)*$AH$7)+(T226*$AH$8)</f>
        <v>3.2037487857142861</v>
      </c>
      <c r="AI226" s="56">
        <f>((S226+U226)*$AI$7)+(T226*$AI$8)</f>
        <v>0.64265220000000012</v>
      </c>
      <c r="AJ226" s="56">
        <f>((S226+U226)*$AJ$7)+(T226*$AJ$8)</f>
        <v>0.97978725</v>
      </c>
      <c r="AK226" s="61">
        <f>T226*$AK$8</f>
        <v>271.56600000000003</v>
      </c>
      <c r="AL226" s="56">
        <f t="shared" ref="AL226:AL232" si="138">($L226)*AL$8</f>
        <v>0</v>
      </c>
      <c r="AM226" s="43">
        <f t="shared" ref="AM226:AM232" si="139">($F226+$G226)*AM$7</f>
        <v>0</v>
      </c>
      <c r="AN226" s="49"/>
      <c r="AO226" s="49"/>
    </row>
    <row r="227" spans="1:41" ht="15.75" customHeight="1" outlineLevel="1" x14ac:dyDescent="0.25">
      <c r="A227" s="58">
        <f>1+A226</f>
        <v>2</v>
      </c>
      <c r="B227" s="59" t="s">
        <v>64</v>
      </c>
      <c r="C227" s="45">
        <v>1</v>
      </c>
      <c r="D227" s="45">
        <v>1</v>
      </c>
      <c r="E227" s="45">
        <v>1</v>
      </c>
      <c r="F227" s="60">
        <v>2.3639999999999999</v>
      </c>
      <c r="G227" s="46">
        <v>6.15</v>
      </c>
      <c r="H227" s="46">
        <v>0.3</v>
      </c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81">
        <f>(($G227*$H227)+$F227)*$C227*$D227*$E227</f>
        <v>4.2089999999999996</v>
      </c>
      <c r="T227" s="28">
        <f>(($F227))*$C227*$D227*$E227</f>
        <v>2.3639999999999999</v>
      </c>
      <c r="U227" s="28">
        <f>(($F227))*$C227*$D227*$E227</f>
        <v>2.3639999999999999</v>
      </c>
      <c r="V227" s="38"/>
      <c r="W227" s="38"/>
      <c r="X227" s="38"/>
      <c r="Y227" s="38"/>
      <c r="Z227" s="38"/>
      <c r="AA227" s="38"/>
      <c r="AB227" s="38"/>
      <c r="AC227" s="38"/>
      <c r="AD227" s="38"/>
      <c r="AE227" s="39"/>
      <c r="AF227" s="39"/>
      <c r="AG227" s="43">
        <f t="shared" si="137"/>
        <v>0</v>
      </c>
      <c r="AH227" s="56">
        <f>((S227+U227)*$AH$7)+(T227*$AH$8)</f>
        <v>1.4771752357142858</v>
      </c>
      <c r="AI227" s="56">
        <f>((S227+U227)*$AI$7)+(T227*$AI$8)</f>
        <v>0.29631222000000002</v>
      </c>
      <c r="AJ227" s="56">
        <f>((S227+U227)*$AJ$7)+(T227*$AJ$8)</f>
        <v>0.45175747499999996</v>
      </c>
      <c r="AK227" s="61">
        <f>T227*$AK$8</f>
        <v>118.88556</v>
      </c>
      <c r="AL227" s="56">
        <f t="shared" si="138"/>
        <v>0</v>
      </c>
      <c r="AM227" s="43">
        <f t="shared" si="139"/>
        <v>0</v>
      </c>
      <c r="AN227" s="49"/>
      <c r="AO227" s="49"/>
    </row>
    <row r="228" spans="1:41" ht="15.75" customHeight="1" outlineLevel="1" x14ac:dyDescent="0.25">
      <c r="A228" s="58">
        <f t="shared" ref="A228:A232" si="140">1+A227</f>
        <v>3</v>
      </c>
      <c r="B228" s="59" t="s">
        <v>14</v>
      </c>
      <c r="C228" s="45">
        <v>1</v>
      </c>
      <c r="D228" s="45">
        <v>1</v>
      </c>
      <c r="E228" s="45">
        <v>1</v>
      </c>
      <c r="F228" s="60">
        <v>2.9249999999999998</v>
      </c>
      <c r="G228" s="46">
        <v>7.95</v>
      </c>
      <c r="H228" s="46">
        <v>0.3</v>
      </c>
      <c r="I228" s="63"/>
      <c r="J228" s="63"/>
      <c r="K228" s="63"/>
      <c r="L228" s="63"/>
      <c r="M228" s="81"/>
      <c r="N228" s="28"/>
      <c r="O228" s="28"/>
      <c r="P228" s="81">
        <f>(($G228*$H228)+$F228)*$C228*$D228*$E228</f>
        <v>5.31</v>
      </c>
      <c r="Q228" s="28">
        <f>(($F228))*$C228*$D228*$E228</f>
        <v>2.9249999999999998</v>
      </c>
      <c r="R228" s="28">
        <f>(($F228))*$C228*$D228*$E228</f>
        <v>2.9249999999999998</v>
      </c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9"/>
      <c r="AF228" s="39"/>
      <c r="AG228" s="43">
        <f t="shared" si="137"/>
        <v>0</v>
      </c>
      <c r="AH228" s="56">
        <f>((P228+R228)*$AH$7)+(Q228*$AH$8)</f>
        <v>1.8410771785714286</v>
      </c>
      <c r="AI228" s="56">
        <f>((P228+R228)*$AI$7)+(Q228*$AI$8)</f>
        <v>0.36930870000000005</v>
      </c>
      <c r="AJ228" s="56">
        <f>((P228+R228)*$AJ$7)+(Q228*$AJ$8)</f>
        <v>0.56304787499999986</v>
      </c>
      <c r="AK228" s="61">
        <f>Q228*$AK$8</f>
        <v>147.09824999999998</v>
      </c>
      <c r="AL228" s="56">
        <f t="shared" si="138"/>
        <v>0</v>
      </c>
      <c r="AM228" s="43">
        <f t="shared" si="139"/>
        <v>0</v>
      </c>
      <c r="AN228" s="49"/>
      <c r="AO228" s="49"/>
    </row>
    <row r="229" spans="1:41" s="93" customFormat="1" ht="15.75" customHeight="1" outlineLevel="1" x14ac:dyDescent="0.25">
      <c r="A229" s="82">
        <f t="shared" si="140"/>
        <v>4</v>
      </c>
      <c r="B229" s="83" t="s">
        <v>59</v>
      </c>
      <c r="C229" s="84">
        <v>1</v>
      </c>
      <c r="D229" s="84">
        <v>1</v>
      </c>
      <c r="E229" s="84">
        <v>1</v>
      </c>
      <c r="F229" s="85">
        <v>1.9239999999999999</v>
      </c>
      <c r="G229" s="86">
        <v>5.55</v>
      </c>
      <c r="H229" s="46">
        <v>0.35</v>
      </c>
      <c r="I229" s="87">
        <f>(($G229*$H229)+$F229)*$C229*$D229*$E229</f>
        <v>3.8664999999999998</v>
      </c>
      <c r="J229" s="88">
        <f>(($F229))*$C229*$D229*$E229</f>
        <v>1.9239999999999999</v>
      </c>
      <c r="K229" s="88">
        <f t="shared" ref="K229:K230" si="141">(($F229))*$C229*$D229*$E229</f>
        <v>1.9239999999999999</v>
      </c>
      <c r="L229" s="88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90"/>
      <c r="AF229" s="90"/>
      <c r="AG229" s="91">
        <f t="shared" si="137"/>
        <v>0</v>
      </c>
      <c r="AH229" s="91">
        <f>((I229+L229)*$AH$7)+(J229*$AH$8)</f>
        <v>1.0083769892857144</v>
      </c>
      <c r="AI229" s="91">
        <f>((I229+L229)*$AI$7)+(J229*$AI$8)</f>
        <v>0.20227419000000002</v>
      </c>
      <c r="AJ229" s="91">
        <f>((I229+L229)*$AJ$7)+(J229*$AJ$8)</f>
        <v>0.30838713749999996</v>
      </c>
      <c r="AK229" s="92">
        <f>J229*$AK$8</f>
        <v>96.757959999999997</v>
      </c>
      <c r="AL229" s="56">
        <f t="shared" si="138"/>
        <v>0</v>
      </c>
      <c r="AM229" s="91">
        <f t="shared" si="139"/>
        <v>0</v>
      </c>
      <c r="AN229" s="92"/>
      <c r="AO229" s="92"/>
    </row>
    <row r="230" spans="1:41" s="93" customFormat="1" ht="15.75" customHeight="1" outlineLevel="1" x14ac:dyDescent="0.25">
      <c r="A230" s="82">
        <f t="shared" si="140"/>
        <v>5</v>
      </c>
      <c r="B230" s="83" t="s">
        <v>65</v>
      </c>
      <c r="C230" s="84">
        <v>1</v>
      </c>
      <c r="D230" s="84">
        <v>1</v>
      </c>
      <c r="E230" s="84">
        <v>1</v>
      </c>
      <c r="F230" s="85">
        <v>1.01</v>
      </c>
      <c r="G230" s="86">
        <v>4.2</v>
      </c>
      <c r="H230" s="86">
        <f>H229+H229</f>
        <v>0.7</v>
      </c>
      <c r="I230" s="87">
        <f>(($G230*$H230)+$F230)*$C230*$D230*$E230</f>
        <v>3.95</v>
      </c>
      <c r="J230" s="88">
        <f>(($F230))*$C230*$D230*$E230</f>
        <v>1.01</v>
      </c>
      <c r="K230" s="88">
        <f t="shared" si="141"/>
        <v>1.01</v>
      </c>
      <c r="L230" s="88">
        <f>F230*0.25</f>
        <v>0.2525</v>
      </c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90"/>
      <c r="AF230" s="90"/>
      <c r="AG230" s="91">
        <f t="shared" si="137"/>
        <v>0</v>
      </c>
      <c r="AH230" s="91">
        <f>((I230+L230)*$AH$7)+(J230*$AH$8)</f>
        <v>0.81335482738095255</v>
      </c>
      <c r="AI230" s="91">
        <f>((I230+L230)*$AI$7)+(J230*$AI$8)</f>
        <v>0.16315395000000002</v>
      </c>
      <c r="AJ230" s="91">
        <f>((I230+L230)*$AJ$7)+(J230*$AJ$8)</f>
        <v>0.24874443749999997</v>
      </c>
      <c r="AK230" s="92">
        <f>J230*$AK$8</f>
        <v>50.792900000000003</v>
      </c>
      <c r="AL230" s="56">
        <f t="shared" si="138"/>
        <v>0.2525</v>
      </c>
      <c r="AM230" s="91">
        <f t="shared" si="139"/>
        <v>0</v>
      </c>
      <c r="AN230" s="92"/>
      <c r="AO230" s="92"/>
    </row>
    <row r="231" spans="1:41" ht="15.75" customHeight="1" outlineLevel="1" x14ac:dyDescent="0.25">
      <c r="A231" s="58">
        <v>6</v>
      </c>
      <c r="B231" s="59" t="s">
        <v>66</v>
      </c>
      <c r="C231" s="45">
        <v>1</v>
      </c>
      <c r="D231" s="45">
        <v>1</v>
      </c>
      <c r="E231" s="45">
        <v>1</v>
      </c>
      <c r="F231" s="60">
        <v>3.72</v>
      </c>
      <c r="G231" s="46">
        <v>7.9</v>
      </c>
      <c r="H231" s="46">
        <v>0.35</v>
      </c>
      <c r="I231" s="81">
        <f>(($G231*$H231)+$F231)*$C231*$D231*$E231</f>
        <v>6.4850000000000003</v>
      </c>
      <c r="J231" s="28">
        <f t="shared" ref="J231:K232" si="142">(($F231))*$C231*$D231*$E231</f>
        <v>3.72</v>
      </c>
      <c r="K231" s="28">
        <f t="shared" si="142"/>
        <v>3.72</v>
      </c>
      <c r="L231" s="2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9"/>
      <c r="AF231" s="39"/>
      <c r="AG231" s="43">
        <f t="shared" si="137"/>
        <v>0</v>
      </c>
      <c r="AH231" s="56">
        <f>((I231+L231)*$AH$7)+(J231*$AH$8)</f>
        <v>1.8201632738095239</v>
      </c>
      <c r="AI231" s="56">
        <f>((I231+L231)*$AI$7)+(J231*$AI$8)</f>
        <v>0.36511350000000009</v>
      </c>
      <c r="AJ231" s="56">
        <f>((I231+L231)*$AJ$7)+(J231*$AJ$8)</f>
        <v>0.55665187500000002</v>
      </c>
      <c r="AK231" s="61">
        <f>J231*$AK$8</f>
        <v>187.0788</v>
      </c>
      <c r="AL231" s="56">
        <f t="shared" si="138"/>
        <v>0</v>
      </c>
      <c r="AM231" s="43">
        <f t="shared" si="139"/>
        <v>0</v>
      </c>
      <c r="AN231" s="49"/>
      <c r="AO231" s="49"/>
    </row>
    <row r="232" spans="1:41" ht="15.75" customHeight="1" outlineLevel="1" x14ac:dyDescent="0.25">
      <c r="A232" s="58">
        <f t="shared" si="140"/>
        <v>7</v>
      </c>
      <c r="B232" s="59" t="s">
        <v>67</v>
      </c>
      <c r="C232" s="45">
        <v>1</v>
      </c>
      <c r="D232" s="45">
        <v>1</v>
      </c>
      <c r="E232" s="45">
        <v>1</v>
      </c>
      <c r="F232" s="60">
        <v>3.36</v>
      </c>
      <c r="G232" s="46">
        <v>7.6</v>
      </c>
      <c r="H232" s="46">
        <v>0.35</v>
      </c>
      <c r="I232" s="81">
        <f>(($G232*$H232)+$F232)*$C232*$D232*$E232</f>
        <v>6.02</v>
      </c>
      <c r="J232" s="28">
        <f t="shared" si="142"/>
        <v>3.36</v>
      </c>
      <c r="K232" s="28">
        <f t="shared" si="142"/>
        <v>3.36</v>
      </c>
      <c r="L232" s="2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9"/>
      <c r="AF232" s="39"/>
      <c r="AG232" s="43">
        <f t="shared" si="137"/>
        <v>0</v>
      </c>
      <c r="AH232" s="56">
        <f>((I232+L232)*$AH$7)+(J232*$AH$8)</f>
        <v>1.6652696666666666</v>
      </c>
      <c r="AI232" s="56">
        <f>((I232+L232)*$AI$7)+(J232*$AI$8)</f>
        <v>0.33404280000000003</v>
      </c>
      <c r="AJ232" s="56">
        <f>((I232+L232)*$AJ$7)+(J232*$AJ$8)</f>
        <v>0.50928149999999994</v>
      </c>
      <c r="AK232" s="61">
        <f>J232*$AK$8</f>
        <v>168.9744</v>
      </c>
      <c r="AL232" s="56">
        <f t="shared" si="138"/>
        <v>0</v>
      </c>
      <c r="AM232" s="43">
        <f t="shared" si="139"/>
        <v>0</v>
      </c>
      <c r="AN232" s="49"/>
      <c r="AO232" s="49"/>
    </row>
    <row r="233" spans="1:41" ht="15.75" customHeight="1" outlineLevel="1" x14ac:dyDescent="0.25">
      <c r="A233" s="58"/>
      <c r="B233" s="59"/>
      <c r="C233" s="45"/>
      <c r="D233" s="45"/>
      <c r="E233" s="45"/>
      <c r="F233" s="60"/>
      <c r="G233" s="46"/>
      <c r="H233" s="46"/>
      <c r="I233" s="63"/>
      <c r="J233" s="63"/>
      <c r="K233" s="63"/>
      <c r="L233" s="63"/>
      <c r="M233" s="81"/>
      <c r="N233" s="28"/>
      <c r="O233" s="28"/>
      <c r="P233" s="81"/>
      <c r="Q233" s="28"/>
      <c r="R233" s="2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9"/>
      <c r="AF233" s="39"/>
      <c r="AG233" s="43"/>
      <c r="AH233" s="56"/>
      <c r="AI233" s="56"/>
      <c r="AJ233" s="62"/>
      <c r="AK233" s="61"/>
      <c r="AL233" s="61"/>
      <c r="AM233" s="43"/>
      <c r="AN233" s="49"/>
      <c r="AO233" s="49"/>
    </row>
    <row r="234" spans="1:41" ht="15.75" customHeight="1" outlineLevel="1" x14ac:dyDescent="0.25">
      <c r="A234" s="33"/>
      <c r="B234" s="44" t="s">
        <v>99</v>
      </c>
      <c r="C234" s="45"/>
      <c r="D234" s="45"/>
      <c r="E234" s="45"/>
      <c r="F234" s="46"/>
      <c r="G234" s="46"/>
      <c r="H234" s="46"/>
      <c r="I234" s="38"/>
      <c r="J234" s="46"/>
      <c r="K234" s="46"/>
      <c r="L234" s="46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9"/>
      <c r="AF234" s="39"/>
      <c r="AG234" s="47"/>
      <c r="AH234" s="47"/>
      <c r="AI234" s="47"/>
      <c r="AJ234" s="48"/>
      <c r="AK234" s="49"/>
      <c r="AL234" s="49"/>
      <c r="AM234" s="47"/>
      <c r="AN234" s="49"/>
      <c r="AO234" s="49"/>
    </row>
    <row r="235" spans="1:41" ht="15.75" customHeight="1" outlineLevel="1" x14ac:dyDescent="0.25">
      <c r="A235" s="58">
        <v>1</v>
      </c>
      <c r="B235" s="59" t="s">
        <v>63</v>
      </c>
      <c r="C235" s="45">
        <v>1</v>
      </c>
      <c r="D235" s="45">
        <v>1</v>
      </c>
      <c r="E235" s="45">
        <v>1</v>
      </c>
      <c r="F235" s="60">
        <v>5</v>
      </c>
      <c r="G235" s="46">
        <v>9.25</v>
      </c>
      <c r="H235" s="46">
        <v>0.3</v>
      </c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81">
        <f>(($G235*$H235)+$F235)*$C235*$D235*$E235</f>
        <v>7.7750000000000004</v>
      </c>
      <c r="T235" s="28">
        <f>(($F235))*$C235*$D235*$E235</f>
        <v>5</v>
      </c>
      <c r="U235" s="28">
        <f>(($F235))*$C235*$D235*$E235</f>
        <v>5</v>
      </c>
      <c r="V235" s="38"/>
      <c r="W235" s="38"/>
      <c r="X235" s="38"/>
      <c r="Y235" s="38"/>
      <c r="Z235" s="38"/>
      <c r="AA235" s="38"/>
      <c r="AB235" s="38"/>
      <c r="AC235" s="38"/>
      <c r="AD235" s="38"/>
      <c r="AE235" s="39"/>
      <c r="AF235" s="39"/>
      <c r="AG235" s="43">
        <f>($F235+$G235)*AG$7</f>
        <v>0</v>
      </c>
      <c r="AH235" s="56">
        <f>((S235+U235)*$AH$7)+(T235*$AH$8)</f>
        <v>2.976963630952381</v>
      </c>
      <c r="AI235" s="56">
        <f>((S235+U235)*$AI$7)+(T235*$AI$8)</f>
        <v>0.59716049999999998</v>
      </c>
      <c r="AJ235" s="56">
        <f>((S235+U235)*$AJ$7)+(T235*$AJ$8)</f>
        <v>0.91043062499999994</v>
      </c>
      <c r="AK235" s="61">
        <f>T235*$AK$8</f>
        <v>251.45</v>
      </c>
      <c r="AL235" s="56">
        <f t="shared" ref="AL235:AL240" si="143">($L235)*AL$8</f>
        <v>0</v>
      </c>
      <c r="AM235" s="43">
        <f>($F235+$G235)*AM$7</f>
        <v>0</v>
      </c>
      <c r="AN235" s="49"/>
      <c r="AO235" s="49"/>
    </row>
    <row r="236" spans="1:41" ht="15.75" customHeight="1" outlineLevel="1" x14ac:dyDescent="0.25">
      <c r="A236" s="58">
        <f>1+A235</f>
        <v>2</v>
      </c>
      <c r="B236" s="59" t="s">
        <v>14</v>
      </c>
      <c r="C236" s="45">
        <v>1</v>
      </c>
      <c r="D236" s="45">
        <v>1</v>
      </c>
      <c r="E236" s="45">
        <v>1</v>
      </c>
      <c r="F236" s="60">
        <v>2.29</v>
      </c>
      <c r="G236" s="46">
        <v>6.65</v>
      </c>
      <c r="H236" s="46">
        <v>0.3</v>
      </c>
      <c r="I236" s="63"/>
      <c r="J236" s="63"/>
      <c r="K236" s="63"/>
      <c r="L236" s="63"/>
      <c r="M236" s="81"/>
      <c r="N236" s="28"/>
      <c r="O236" s="28"/>
      <c r="P236" s="81">
        <f>(($G236*$H236)+$F236)*$C236*$D236*$E236</f>
        <v>4.2850000000000001</v>
      </c>
      <c r="Q236" s="28">
        <f>(($F236))*$C236*$D236*$E236</f>
        <v>2.29</v>
      </c>
      <c r="R236" s="28">
        <f>(($F236))*$C236*$D236*$E236</f>
        <v>2.29</v>
      </c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9"/>
      <c r="AF236" s="39"/>
      <c r="AG236" s="43">
        <f>($F236+$G236)*AG$7</f>
        <v>0</v>
      </c>
      <c r="AH236" s="56">
        <f>((P236+R236)*$AH$7)+(Q236*$AH$8)</f>
        <v>1.4580912976190477</v>
      </c>
      <c r="AI236" s="56">
        <f>((P236+R236)*$AI$7)+(Q236*$AI$8)</f>
        <v>0.29248410000000002</v>
      </c>
      <c r="AJ236" s="56">
        <f>((P236+R236)*$AJ$7)+(Q236*$AJ$8)</f>
        <v>0.44592112499999992</v>
      </c>
      <c r="AK236" s="61">
        <f>Q236*$AK$8</f>
        <v>115.1641</v>
      </c>
      <c r="AL236" s="56">
        <f t="shared" si="143"/>
        <v>0</v>
      </c>
      <c r="AM236" s="43">
        <f>($F236+$G236)*AM$7</f>
        <v>0</v>
      </c>
      <c r="AN236" s="49"/>
      <c r="AO236" s="49"/>
    </row>
    <row r="237" spans="1:41" s="93" customFormat="1" ht="15.75" customHeight="1" outlineLevel="1" x14ac:dyDescent="0.25">
      <c r="A237" s="82">
        <f t="shared" ref="A237:A238" si="144">1+A236</f>
        <v>3</v>
      </c>
      <c r="B237" s="83" t="s">
        <v>59</v>
      </c>
      <c r="C237" s="84">
        <v>1</v>
      </c>
      <c r="D237" s="84">
        <v>1</v>
      </c>
      <c r="E237" s="84">
        <v>1</v>
      </c>
      <c r="F237" s="85">
        <v>1.92</v>
      </c>
      <c r="G237" s="86">
        <v>5.55</v>
      </c>
      <c r="H237" s="46">
        <v>0.35</v>
      </c>
      <c r="I237" s="87">
        <f>(($G237*$H237)+$F237)*$C237*$D237*$E237</f>
        <v>3.8624999999999998</v>
      </c>
      <c r="J237" s="88">
        <f>(($F237))*$C237*$D237*$E237</f>
        <v>1.92</v>
      </c>
      <c r="K237" s="88">
        <f t="shared" ref="K237:K238" si="145">(($F237))*$C237*$D237*$E237</f>
        <v>1.92</v>
      </c>
      <c r="L237" s="88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90"/>
      <c r="AF237" s="90"/>
      <c r="AG237" s="91">
        <f>($F237+$G237)*AG$7</f>
        <v>0</v>
      </c>
      <c r="AH237" s="91">
        <f>((I237+L237)*$AH$7)+(J237*$AH$8)</f>
        <v>1.0068084464285714</v>
      </c>
      <c r="AI237" s="91">
        <f>((I237+L237)*$AI$7)+(J237*$AI$8)</f>
        <v>0.20195954999999999</v>
      </c>
      <c r="AJ237" s="91">
        <f>((I237+L237)*$AJ$7)+(J237*$AJ$8)</f>
        <v>0.30790743749999994</v>
      </c>
      <c r="AK237" s="92">
        <f>J237*$AK$8</f>
        <v>96.556799999999996</v>
      </c>
      <c r="AL237" s="56">
        <f t="shared" si="143"/>
        <v>0</v>
      </c>
      <c r="AM237" s="91">
        <f>($F237+$G237)*AM$7</f>
        <v>0</v>
      </c>
      <c r="AN237" s="92"/>
      <c r="AO237" s="92"/>
    </row>
    <row r="238" spans="1:41" s="93" customFormat="1" ht="15.75" customHeight="1" outlineLevel="1" x14ac:dyDescent="0.25">
      <c r="A238" s="82">
        <f t="shared" si="144"/>
        <v>4</v>
      </c>
      <c r="B238" s="83" t="s">
        <v>65</v>
      </c>
      <c r="C238" s="84">
        <v>1</v>
      </c>
      <c r="D238" s="84">
        <v>1</v>
      </c>
      <c r="E238" s="84">
        <v>1</v>
      </c>
      <c r="F238" s="85">
        <v>1.0129999999999999</v>
      </c>
      <c r="G238" s="86">
        <v>4.2</v>
      </c>
      <c r="H238" s="86">
        <f>H237+H237</f>
        <v>0.7</v>
      </c>
      <c r="I238" s="87">
        <f>(($G238*$H238)+$F238)*$C238*$D238*$E238</f>
        <v>3.9529999999999998</v>
      </c>
      <c r="J238" s="88">
        <f>(($F238))*$C238*$D238*$E238</f>
        <v>1.0129999999999999</v>
      </c>
      <c r="K238" s="88">
        <f t="shared" si="145"/>
        <v>1.0129999999999999</v>
      </c>
      <c r="L238" s="88">
        <f>F238*0.25</f>
        <v>0.25324999999999998</v>
      </c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90"/>
      <c r="AF238" s="90"/>
      <c r="AG238" s="91">
        <f t="shared" ref="AG238" si="146">($F238+$G238)*AG$7</f>
        <v>0</v>
      </c>
      <c r="AH238" s="91">
        <f>((I238+L238)*$AH$7)+(J238*$AH$8)</f>
        <v>0.81462926845238093</v>
      </c>
      <c r="AI238" s="91">
        <f>((I238+L238)*$AI$7)+(J238*$AI$8)</f>
        <v>0.16340959500000002</v>
      </c>
      <c r="AJ238" s="91">
        <f>((I238+L238)*$AJ$7)+(J238*$AJ$8)</f>
        <v>0.24913419374999995</v>
      </c>
      <c r="AK238" s="92">
        <f>J238*$AK$8</f>
        <v>50.943769999999994</v>
      </c>
      <c r="AL238" s="56">
        <f t="shared" si="143"/>
        <v>0.25324999999999998</v>
      </c>
      <c r="AM238" s="91">
        <f t="shared" ref="AM238" si="147">($F238+$G238)*AM$7</f>
        <v>0</v>
      </c>
      <c r="AN238" s="92"/>
      <c r="AO238" s="92"/>
    </row>
    <row r="239" spans="1:41" ht="15.75" customHeight="1" outlineLevel="1" x14ac:dyDescent="0.25">
      <c r="A239" s="58">
        <v>5</v>
      </c>
      <c r="B239" s="59" t="s">
        <v>66</v>
      </c>
      <c r="C239" s="45">
        <v>1</v>
      </c>
      <c r="D239" s="45">
        <v>1</v>
      </c>
      <c r="E239" s="45">
        <v>1</v>
      </c>
      <c r="F239" s="60">
        <v>3.64</v>
      </c>
      <c r="G239" s="46">
        <v>7.8</v>
      </c>
      <c r="H239" s="46">
        <v>0.35</v>
      </c>
      <c r="I239" s="81">
        <f>(($G239*$H239)+$F239)*$C239*$D239*$E239</f>
        <v>6.37</v>
      </c>
      <c r="J239" s="28">
        <f t="shared" ref="J239:K240" si="148">(($F239))*$C239*$D239*$E239</f>
        <v>3.64</v>
      </c>
      <c r="K239" s="28">
        <f t="shared" si="148"/>
        <v>3.64</v>
      </c>
      <c r="L239" s="2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9"/>
      <c r="AF239" s="39"/>
      <c r="AG239" s="43">
        <f>($F239+$G239)*AG$7</f>
        <v>0</v>
      </c>
      <c r="AH239" s="56">
        <f>((I239+L239)*$AH$7)+(J239*$AH$8)</f>
        <v>1.7842175</v>
      </c>
      <c r="AI239" s="56">
        <f>((I239+L239)*$AI$7)+(J239*$AI$8)</f>
        <v>0.35790300000000003</v>
      </c>
      <c r="AJ239" s="56">
        <f>((I239+L239)*$AJ$7)+(J239*$AJ$8)</f>
        <v>0.54565874999999997</v>
      </c>
      <c r="AK239" s="61">
        <f>J239*$AK$8</f>
        <v>183.0556</v>
      </c>
      <c r="AL239" s="56">
        <f t="shared" si="143"/>
        <v>0</v>
      </c>
      <c r="AM239" s="43">
        <f>($F239+$G239)*AM$7</f>
        <v>0</v>
      </c>
      <c r="AN239" s="49"/>
      <c r="AO239" s="49"/>
    </row>
    <row r="240" spans="1:41" ht="15.75" customHeight="1" outlineLevel="1" x14ac:dyDescent="0.25">
      <c r="A240" s="58">
        <f t="shared" ref="A240" si="149">1+A239</f>
        <v>6</v>
      </c>
      <c r="B240" s="59" t="s">
        <v>67</v>
      </c>
      <c r="C240" s="45">
        <v>1</v>
      </c>
      <c r="D240" s="45">
        <v>1</v>
      </c>
      <c r="E240" s="45">
        <v>1</v>
      </c>
      <c r="F240" s="60">
        <v>2.9</v>
      </c>
      <c r="G240" s="46">
        <v>7.05</v>
      </c>
      <c r="H240" s="46">
        <v>0.35</v>
      </c>
      <c r="I240" s="81">
        <f>(($G240*$H240)+$F240)*$C240*$D240*$E240</f>
        <v>5.3674999999999997</v>
      </c>
      <c r="J240" s="28">
        <f t="shared" si="148"/>
        <v>2.9</v>
      </c>
      <c r="K240" s="28">
        <f t="shared" si="148"/>
        <v>2.9</v>
      </c>
      <c r="L240" s="2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9"/>
      <c r="AF240" s="39"/>
      <c r="AG240" s="43">
        <f>($F240+$G240)*AG$7</f>
        <v>0</v>
      </c>
      <c r="AH240" s="56">
        <f>((I240+L240)*$AH$7)+(J240*$AH$8)</f>
        <v>1.4597251964285713</v>
      </c>
      <c r="AI240" s="56">
        <f>((I240+L240)*$AI$7)+(J240*$AI$8)</f>
        <v>0.29281184999999998</v>
      </c>
      <c r="AJ240" s="56">
        <f>((I240+L240)*$AJ$7)+(J240*$AJ$8)</f>
        <v>0.44642081249999999</v>
      </c>
      <c r="AK240" s="61">
        <f>J240*$AK$8</f>
        <v>145.84099999999998</v>
      </c>
      <c r="AL240" s="56">
        <f t="shared" si="143"/>
        <v>0</v>
      </c>
      <c r="AM240" s="43">
        <f>($F240+$G240)*AM$7</f>
        <v>0</v>
      </c>
      <c r="AN240" s="49"/>
      <c r="AO240" s="49"/>
    </row>
    <row r="241" spans="1:41" ht="15.75" customHeight="1" outlineLevel="1" x14ac:dyDescent="0.25">
      <c r="A241" s="58"/>
      <c r="B241" s="59"/>
      <c r="C241" s="94"/>
      <c r="D241" s="94"/>
      <c r="E241" s="94"/>
      <c r="F241" s="60"/>
      <c r="G241" s="60"/>
      <c r="H241" s="60"/>
      <c r="I241" s="81"/>
      <c r="J241" s="28"/>
      <c r="K241" s="28"/>
      <c r="L241" s="28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6"/>
      <c r="AF241" s="96"/>
      <c r="AG241" s="97"/>
      <c r="AH241" s="98"/>
      <c r="AI241" s="98"/>
      <c r="AJ241" s="98"/>
      <c r="AK241" s="54"/>
      <c r="AL241" s="54"/>
      <c r="AM241" s="97"/>
      <c r="AN241" s="28"/>
      <c r="AO241" s="28"/>
    </row>
    <row r="242" spans="1:41" ht="15.75" customHeight="1" outlineLevel="1" x14ac:dyDescent="0.25">
      <c r="A242" s="33"/>
      <c r="B242" s="44" t="s">
        <v>100</v>
      </c>
      <c r="C242" s="45"/>
      <c r="D242" s="45"/>
      <c r="E242" s="45"/>
      <c r="F242" s="46"/>
      <c r="G242" s="46"/>
      <c r="H242" s="46"/>
      <c r="I242" s="38"/>
      <c r="J242" s="46"/>
      <c r="K242" s="46"/>
      <c r="L242" s="46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9"/>
      <c r="AF242" s="39"/>
      <c r="AG242" s="47"/>
      <c r="AH242" s="47"/>
      <c r="AI242" s="47"/>
      <c r="AJ242" s="48"/>
      <c r="AK242" s="49"/>
      <c r="AL242" s="49"/>
      <c r="AM242" s="47"/>
      <c r="AN242" s="49"/>
      <c r="AO242" s="49"/>
    </row>
    <row r="243" spans="1:41" ht="15.75" customHeight="1" outlineLevel="1" x14ac:dyDescent="0.25">
      <c r="A243" s="58">
        <v>1</v>
      </c>
      <c r="B243" s="59" t="s">
        <v>63</v>
      </c>
      <c r="C243" s="45">
        <v>1</v>
      </c>
      <c r="D243" s="45">
        <v>1</v>
      </c>
      <c r="E243" s="45">
        <v>1</v>
      </c>
      <c r="F243" s="60">
        <v>6.22</v>
      </c>
      <c r="G243" s="46">
        <v>10.65</v>
      </c>
      <c r="H243" s="46">
        <v>0.3</v>
      </c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81">
        <f>(($G243*$H243)+$F243)*$C243*$D243*$E243</f>
        <v>9.4149999999999991</v>
      </c>
      <c r="T243" s="28">
        <f>(($F243))*$C243*$D243*$E243</f>
        <v>6.22</v>
      </c>
      <c r="U243" s="28">
        <f>(($F243))*$C243*$D243*$E243</f>
        <v>6.22</v>
      </c>
      <c r="V243" s="38"/>
      <c r="W243" s="38"/>
      <c r="X243" s="38"/>
      <c r="Y243" s="38"/>
      <c r="Z243" s="38"/>
      <c r="AA243" s="38"/>
      <c r="AB243" s="38"/>
      <c r="AC243" s="38"/>
      <c r="AD243" s="38"/>
      <c r="AE243" s="39"/>
      <c r="AF243" s="39"/>
      <c r="AG243" s="43">
        <f>($F243+$G243)*AG$7</f>
        <v>0</v>
      </c>
      <c r="AH243" s="56">
        <f>((S243+U243)*$AH$7)+(T243*$AH$8)</f>
        <v>3.6697367261904761</v>
      </c>
      <c r="AI243" s="56">
        <f>((S243+U243)*$AI$7)+(T243*$AI$8)</f>
        <v>0.73612650000000002</v>
      </c>
      <c r="AJ243" s="56">
        <f>((S243+U243)*$AJ$7)+(T243*$AJ$8)</f>
        <v>1.1222981249999997</v>
      </c>
      <c r="AK243" s="61">
        <f>T243*$AK$8</f>
        <v>312.80379999999997</v>
      </c>
      <c r="AL243" s="56">
        <f t="shared" ref="AL243:AL248" si="150">($L243)*AL$8</f>
        <v>0</v>
      </c>
      <c r="AM243" s="43">
        <f>($F243+$G243)*AM$7</f>
        <v>0</v>
      </c>
      <c r="AN243" s="49"/>
      <c r="AO243" s="49"/>
    </row>
    <row r="244" spans="1:41" ht="15.75" customHeight="1" outlineLevel="1" x14ac:dyDescent="0.25">
      <c r="A244" s="58">
        <f>1+A243</f>
        <v>2</v>
      </c>
      <c r="B244" s="59" t="s">
        <v>14</v>
      </c>
      <c r="C244" s="45">
        <v>1</v>
      </c>
      <c r="D244" s="45">
        <v>1</v>
      </c>
      <c r="E244" s="45">
        <v>1</v>
      </c>
      <c r="F244" s="60">
        <v>2.29</v>
      </c>
      <c r="G244" s="46">
        <v>6.65</v>
      </c>
      <c r="H244" s="46">
        <v>0.3</v>
      </c>
      <c r="I244" s="63"/>
      <c r="J244" s="63"/>
      <c r="K244" s="63"/>
      <c r="L244" s="63"/>
      <c r="M244" s="81"/>
      <c r="N244" s="28"/>
      <c r="O244" s="28"/>
      <c r="P244" s="81">
        <f>(($G244*$H244)+$F244)*$C244*$D244*$E244</f>
        <v>4.2850000000000001</v>
      </c>
      <c r="Q244" s="28">
        <f>(($F244))*$C244*$D244*$E244</f>
        <v>2.29</v>
      </c>
      <c r="R244" s="28">
        <f>(($F244))*$C244*$D244*$E244</f>
        <v>2.29</v>
      </c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9"/>
      <c r="AF244" s="39"/>
      <c r="AG244" s="43">
        <f>($F244+$G244)*AG$7</f>
        <v>0</v>
      </c>
      <c r="AH244" s="56">
        <f>((P244+R244)*$AH$7)+(Q244*$AH$8)</f>
        <v>1.4580912976190477</v>
      </c>
      <c r="AI244" s="56">
        <f>((P244+R244)*$AI$7)+(Q244*$AI$8)</f>
        <v>0.29248410000000002</v>
      </c>
      <c r="AJ244" s="56">
        <f>((P244+R244)*$AJ$7)+(Q244*$AJ$8)</f>
        <v>0.44592112499999992</v>
      </c>
      <c r="AK244" s="61">
        <f>Q244*$AK$8</f>
        <v>115.1641</v>
      </c>
      <c r="AL244" s="56">
        <f t="shared" si="150"/>
        <v>0</v>
      </c>
      <c r="AM244" s="43">
        <f>($F244+$G244)*AM$7</f>
        <v>0</v>
      </c>
      <c r="AN244" s="49"/>
      <c r="AO244" s="49"/>
    </row>
    <row r="245" spans="1:41" s="93" customFormat="1" ht="15.75" customHeight="1" outlineLevel="1" x14ac:dyDescent="0.25">
      <c r="A245" s="82">
        <f t="shared" ref="A245:A246" si="151">1+A244</f>
        <v>3</v>
      </c>
      <c r="B245" s="83" t="s">
        <v>59</v>
      </c>
      <c r="C245" s="84">
        <v>1</v>
      </c>
      <c r="D245" s="84">
        <v>1</v>
      </c>
      <c r="E245" s="84">
        <v>1</v>
      </c>
      <c r="F245" s="85">
        <v>1.92</v>
      </c>
      <c r="G245" s="86">
        <v>5.55</v>
      </c>
      <c r="H245" s="46">
        <v>0.35</v>
      </c>
      <c r="I245" s="87">
        <f>(($G245*$H245)+$F245)*$C245*$D245*$E245</f>
        <v>3.8624999999999998</v>
      </c>
      <c r="J245" s="88">
        <f>(($F245))*$C245*$D245*$E245</f>
        <v>1.92</v>
      </c>
      <c r="K245" s="88">
        <f t="shared" ref="K245:K246" si="152">(($F245))*$C245*$D245*$E245</f>
        <v>1.92</v>
      </c>
      <c r="L245" s="88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90"/>
      <c r="AF245" s="90"/>
      <c r="AG245" s="91">
        <f>($F245+$G245)*AG$7</f>
        <v>0</v>
      </c>
      <c r="AH245" s="91">
        <f>((I245+L245)*$AH$7)+(J245*$AH$8)</f>
        <v>1.0068084464285714</v>
      </c>
      <c r="AI245" s="91">
        <f>((I245+L245)*$AI$7)+(J245*$AI$8)</f>
        <v>0.20195954999999999</v>
      </c>
      <c r="AJ245" s="91">
        <f>((I245+L245)*$AJ$7)+(J245*$AJ$8)</f>
        <v>0.30790743749999994</v>
      </c>
      <c r="AK245" s="92">
        <f>J245*$AK$8</f>
        <v>96.556799999999996</v>
      </c>
      <c r="AL245" s="56">
        <f t="shared" si="150"/>
        <v>0</v>
      </c>
      <c r="AM245" s="91">
        <f>($F245+$G245)*AM$7</f>
        <v>0</v>
      </c>
      <c r="AN245" s="92"/>
      <c r="AO245" s="92"/>
    </row>
    <row r="246" spans="1:41" s="93" customFormat="1" ht="15.75" customHeight="1" outlineLevel="1" x14ac:dyDescent="0.25">
      <c r="A246" s="82">
        <f t="shared" si="151"/>
        <v>4</v>
      </c>
      <c r="B246" s="83" t="s">
        <v>65</v>
      </c>
      <c r="C246" s="84">
        <v>1</v>
      </c>
      <c r="D246" s="84">
        <v>1</v>
      </c>
      <c r="E246" s="84">
        <v>1</v>
      </c>
      <c r="F246" s="85">
        <v>1.0129999999999999</v>
      </c>
      <c r="G246" s="86">
        <v>4.2</v>
      </c>
      <c r="H246" s="86">
        <f>H245+H245</f>
        <v>0.7</v>
      </c>
      <c r="I246" s="87">
        <f>(($G246*$H246)+$F246)*$C246*$D246*$E246</f>
        <v>3.9529999999999998</v>
      </c>
      <c r="J246" s="88">
        <f>(($F246))*$C246*$D246*$E246</f>
        <v>1.0129999999999999</v>
      </c>
      <c r="K246" s="88">
        <f t="shared" si="152"/>
        <v>1.0129999999999999</v>
      </c>
      <c r="L246" s="88">
        <f>F246*0.25</f>
        <v>0.25324999999999998</v>
      </c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90"/>
      <c r="AF246" s="90"/>
      <c r="AG246" s="91">
        <f t="shared" ref="AG246" si="153">($F246+$G246)*AG$7</f>
        <v>0</v>
      </c>
      <c r="AH246" s="91">
        <f>((I246+L246)*$AH$7)+(J246*$AH$8)</f>
        <v>0.81462926845238093</v>
      </c>
      <c r="AI246" s="91">
        <f>((I246+L246)*$AI$7)+(J246*$AI$8)</f>
        <v>0.16340959500000002</v>
      </c>
      <c r="AJ246" s="91">
        <f>((I246+L246)*$AJ$7)+(J246*$AJ$8)</f>
        <v>0.24913419374999995</v>
      </c>
      <c r="AK246" s="92">
        <f>J246*$AK$8</f>
        <v>50.943769999999994</v>
      </c>
      <c r="AL246" s="56">
        <f t="shared" si="150"/>
        <v>0.25324999999999998</v>
      </c>
      <c r="AM246" s="91">
        <f t="shared" ref="AM246" si="154">($F246+$G246)*AM$7</f>
        <v>0</v>
      </c>
      <c r="AN246" s="92"/>
      <c r="AO246" s="92"/>
    </row>
    <row r="247" spans="1:41" ht="15.75" customHeight="1" outlineLevel="1" x14ac:dyDescent="0.25">
      <c r="A247" s="58">
        <v>5</v>
      </c>
      <c r="B247" s="59" t="s">
        <v>66</v>
      </c>
      <c r="C247" s="45">
        <v>1</v>
      </c>
      <c r="D247" s="45">
        <v>1</v>
      </c>
      <c r="E247" s="45">
        <v>1</v>
      </c>
      <c r="F247" s="60">
        <v>3.64</v>
      </c>
      <c r="G247" s="46">
        <v>7.8</v>
      </c>
      <c r="H247" s="46">
        <v>0.35</v>
      </c>
      <c r="I247" s="81">
        <f>(($G247*$H247)+$F247)*$C247*$D247*$E247</f>
        <v>6.37</v>
      </c>
      <c r="J247" s="28">
        <f t="shared" ref="J247:K248" si="155">(($F247))*$C247*$D247*$E247</f>
        <v>3.64</v>
      </c>
      <c r="K247" s="28">
        <f t="shared" si="155"/>
        <v>3.64</v>
      </c>
      <c r="L247" s="2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9"/>
      <c r="AF247" s="39"/>
      <c r="AG247" s="43">
        <f>($F247+$G247)*AG$7</f>
        <v>0</v>
      </c>
      <c r="AH247" s="56">
        <f>((I247+L247)*$AH$7)+(J247*$AH$8)</f>
        <v>1.7842175</v>
      </c>
      <c r="AI247" s="56">
        <f>((I247+L247)*$AI$7)+(J247*$AI$8)</f>
        <v>0.35790300000000003</v>
      </c>
      <c r="AJ247" s="56">
        <f>((I247+L247)*$AJ$7)+(J247*$AJ$8)</f>
        <v>0.54565874999999997</v>
      </c>
      <c r="AK247" s="61">
        <f>J247*$AK$8</f>
        <v>183.0556</v>
      </c>
      <c r="AL247" s="56">
        <f t="shared" si="150"/>
        <v>0</v>
      </c>
      <c r="AM247" s="43">
        <f>($F247+$G247)*AM$7</f>
        <v>0</v>
      </c>
      <c r="AN247" s="49"/>
      <c r="AO247" s="49"/>
    </row>
    <row r="248" spans="1:41" ht="15.75" customHeight="1" outlineLevel="1" x14ac:dyDescent="0.25">
      <c r="A248" s="58">
        <f t="shared" ref="A248" si="156">1+A247</f>
        <v>6</v>
      </c>
      <c r="B248" s="59" t="s">
        <v>67</v>
      </c>
      <c r="C248" s="45">
        <v>1</v>
      </c>
      <c r="D248" s="45">
        <v>1</v>
      </c>
      <c r="E248" s="45">
        <v>1</v>
      </c>
      <c r="F248" s="60">
        <v>2.9</v>
      </c>
      <c r="G248" s="46">
        <v>7.05</v>
      </c>
      <c r="H248" s="46">
        <v>0.35</v>
      </c>
      <c r="I248" s="81">
        <f>(($G248*$H248)+$F248)*$C248*$D248*$E248</f>
        <v>5.3674999999999997</v>
      </c>
      <c r="J248" s="28">
        <f t="shared" si="155"/>
        <v>2.9</v>
      </c>
      <c r="K248" s="28">
        <f t="shared" si="155"/>
        <v>2.9</v>
      </c>
      <c r="L248" s="2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9"/>
      <c r="AF248" s="39"/>
      <c r="AG248" s="43">
        <f>($F248+$G248)*AG$7</f>
        <v>0</v>
      </c>
      <c r="AH248" s="56">
        <f>((I248+L248)*$AH$7)+(J248*$AH$8)</f>
        <v>1.4597251964285713</v>
      </c>
      <c r="AI248" s="56">
        <f>((I248+L248)*$AI$7)+(J248*$AI$8)</f>
        <v>0.29281184999999998</v>
      </c>
      <c r="AJ248" s="56">
        <f>((I248+L248)*$AJ$7)+(J248*$AJ$8)</f>
        <v>0.44642081249999999</v>
      </c>
      <c r="AK248" s="61">
        <f>J248*$AK$8</f>
        <v>145.84099999999998</v>
      </c>
      <c r="AL248" s="56">
        <f t="shared" si="150"/>
        <v>0</v>
      </c>
      <c r="AM248" s="43">
        <f>($F248+$G248)*AM$7</f>
        <v>0</v>
      </c>
      <c r="AN248" s="49"/>
      <c r="AO248" s="49"/>
    </row>
    <row r="249" spans="1:41" ht="15.75" customHeight="1" outlineLevel="1" x14ac:dyDescent="0.25">
      <c r="A249" s="99"/>
      <c r="B249" s="34"/>
      <c r="C249" s="35"/>
      <c r="D249" s="35"/>
      <c r="E249" s="35"/>
      <c r="F249" s="36"/>
      <c r="G249" s="37"/>
      <c r="H249" s="37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81"/>
      <c r="T249" s="28"/>
      <c r="U249" s="28"/>
      <c r="V249" s="38"/>
      <c r="W249" s="38"/>
      <c r="X249" s="38"/>
      <c r="Y249" s="38"/>
      <c r="Z249" s="38"/>
      <c r="AA249" s="38"/>
      <c r="AB249" s="38"/>
      <c r="AC249" s="38"/>
      <c r="AD249" s="38"/>
      <c r="AE249" s="39"/>
      <c r="AF249" s="39"/>
      <c r="AG249" s="40"/>
      <c r="AH249" s="41"/>
      <c r="AI249" s="41"/>
      <c r="AJ249" s="41"/>
      <c r="AK249" s="42"/>
      <c r="AL249" s="42"/>
      <c r="AM249" s="40"/>
      <c r="AN249" s="100"/>
      <c r="AO249" s="100"/>
    </row>
    <row r="250" spans="1:41" ht="15.75" customHeight="1" outlineLevel="1" x14ac:dyDescent="0.25">
      <c r="A250" s="33"/>
      <c r="B250" s="44" t="s">
        <v>101</v>
      </c>
      <c r="C250" s="45"/>
      <c r="D250" s="45"/>
      <c r="E250" s="45"/>
      <c r="F250" s="46"/>
      <c r="G250" s="46"/>
      <c r="H250" s="46"/>
      <c r="I250" s="38"/>
      <c r="J250" s="46"/>
      <c r="K250" s="46"/>
      <c r="L250" s="46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9"/>
      <c r="AF250" s="39"/>
      <c r="AG250" s="47"/>
      <c r="AH250" s="47"/>
      <c r="AI250" s="47"/>
      <c r="AJ250" s="48"/>
      <c r="AK250" s="49"/>
      <c r="AL250" s="49"/>
      <c r="AM250" s="47"/>
      <c r="AN250" s="49"/>
      <c r="AO250" s="49"/>
    </row>
    <row r="251" spans="1:41" ht="15.75" customHeight="1" outlineLevel="1" x14ac:dyDescent="0.25">
      <c r="A251" s="58">
        <v>1</v>
      </c>
      <c r="B251" s="59" t="s">
        <v>63</v>
      </c>
      <c r="C251" s="45">
        <v>1</v>
      </c>
      <c r="D251" s="45">
        <v>1</v>
      </c>
      <c r="E251" s="45">
        <v>1</v>
      </c>
      <c r="F251" s="60">
        <v>6.22</v>
      </c>
      <c r="G251" s="46">
        <v>10.65</v>
      </c>
      <c r="H251" s="46">
        <v>0.3</v>
      </c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81">
        <f>(($G251*$H251)+$F251)*$C251*$D251*$E251</f>
        <v>9.4149999999999991</v>
      </c>
      <c r="T251" s="28">
        <f>(($F251))*$C251*$D251*$E251</f>
        <v>6.22</v>
      </c>
      <c r="U251" s="28">
        <f>(($F251))*$C251*$D251*$E251</f>
        <v>6.22</v>
      </c>
      <c r="V251" s="38"/>
      <c r="W251" s="38"/>
      <c r="X251" s="38"/>
      <c r="Y251" s="38"/>
      <c r="Z251" s="38"/>
      <c r="AA251" s="38"/>
      <c r="AB251" s="38"/>
      <c r="AC251" s="38"/>
      <c r="AD251" s="38"/>
      <c r="AE251" s="39"/>
      <c r="AF251" s="39"/>
      <c r="AG251" s="43">
        <f>($F251+$G251)*AG$7</f>
        <v>0</v>
      </c>
      <c r="AH251" s="56">
        <f>((S251+U251)*$AH$7)+(T251*$AH$8)</f>
        <v>3.6697367261904761</v>
      </c>
      <c r="AI251" s="56">
        <f>((S251+U251)*$AI$7)+(T251*$AI$8)</f>
        <v>0.73612650000000002</v>
      </c>
      <c r="AJ251" s="56">
        <f>((S251+U251)*$AJ$7)+(T251*$AJ$8)</f>
        <v>1.1222981249999997</v>
      </c>
      <c r="AK251" s="61">
        <f>T251*$AK$8</f>
        <v>312.80379999999997</v>
      </c>
      <c r="AL251" s="56">
        <f t="shared" ref="AL251:AL255" si="157">($L251)*AL$8</f>
        <v>0</v>
      </c>
      <c r="AM251" s="43">
        <f>($F251+$G251)*AM$7</f>
        <v>0</v>
      </c>
      <c r="AN251" s="49"/>
      <c r="AO251" s="49"/>
    </row>
    <row r="252" spans="1:41" ht="15.75" customHeight="1" outlineLevel="1" x14ac:dyDescent="0.25">
      <c r="A252" s="58">
        <f>1+A251</f>
        <v>2</v>
      </c>
      <c r="B252" s="59" t="s">
        <v>14</v>
      </c>
      <c r="C252" s="45">
        <v>1</v>
      </c>
      <c r="D252" s="45">
        <v>1</v>
      </c>
      <c r="E252" s="45">
        <v>1</v>
      </c>
      <c r="F252" s="60">
        <v>2.29</v>
      </c>
      <c r="G252" s="46">
        <v>6.65</v>
      </c>
      <c r="H252" s="46">
        <v>0.3</v>
      </c>
      <c r="I252" s="63"/>
      <c r="J252" s="63"/>
      <c r="K252" s="63"/>
      <c r="L252" s="63"/>
      <c r="M252" s="81"/>
      <c r="N252" s="28"/>
      <c r="O252" s="28"/>
      <c r="P252" s="81">
        <f>(($G252*$H252)+$F252)*$C252*$D252*$E252</f>
        <v>4.2850000000000001</v>
      </c>
      <c r="Q252" s="28">
        <f>(($F252))*$C252*$D252*$E252</f>
        <v>2.29</v>
      </c>
      <c r="R252" s="28">
        <f>(($F252))*$C252*$D252*$E252</f>
        <v>2.29</v>
      </c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9"/>
      <c r="AF252" s="39"/>
      <c r="AG252" s="43">
        <f>($F252+$G252)*AG$7</f>
        <v>0</v>
      </c>
      <c r="AH252" s="56">
        <f>((P252+R252)*$AH$7)+(Q252*$AH$8)</f>
        <v>1.4580912976190477</v>
      </c>
      <c r="AI252" s="56">
        <f>((P252+R252)*$AI$7)+(Q252*$AI$8)</f>
        <v>0.29248410000000002</v>
      </c>
      <c r="AJ252" s="56">
        <f>((P252+R252)*$AJ$7)+(Q252*$AJ$8)</f>
        <v>0.44592112499999992</v>
      </c>
      <c r="AK252" s="61">
        <f>Q252*$AK$8</f>
        <v>115.1641</v>
      </c>
      <c r="AL252" s="56">
        <f t="shared" si="157"/>
        <v>0</v>
      </c>
      <c r="AM252" s="43">
        <f>($F252+$G252)*AM$7</f>
        <v>0</v>
      </c>
      <c r="AN252" s="49"/>
      <c r="AO252" s="49"/>
    </row>
    <row r="253" spans="1:41" s="93" customFormat="1" ht="15.75" customHeight="1" outlineLevel="1" x14ac:dyDescent="0.25">
      <c r="A253" s="82">
        <f t="shared" ref="A253:A254" si="158">1+A252</f>
        <v>3</v>
      </c>
      <c r="B253" s="83" t="s">
        <v>59</v>
      </c>
      <c r="C253" s="84">
        <v>1</v>
      </c>
      <c r="D253" s="84">
        <v>1</v>
      </c>
      <c r="E253" s="84">
        <v>1</v>
      </c>
      <c r="F253" s="85">
        <v>1.72</v>
      </c>
      <c r="G253" s="86">
        <v>5.25</v>
      </c>
      <c r="H253" s="46">
        <v>0.35</v>
      </c>
      <c r="I253" s="87">
        <f>(($G253*$H253)+$F253)*$C253*$D253*$E253</f>
        <v>3.5575000000000001</v>
      </c>
      <c r="J253" s="88">
        <f>(($F253))*$C253*$D253*$E253</f>
        <v>1.72</v>
      </c>
      <c r="K253" s="88">
        <f t="shared" ref="K253:K254" si="159">(($F253))*$C253*$D253*$E253</f>
        <v>1.72</v>
      </c>
      <c r="L253" s="88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90"/>
      <c r="AF253" s="90"/>
      <c r="AG253" s="91">
        <f>($F253+$G253)*AG$7</f>
        <v>0</v>
      </c>
      <c r="AH253" s="91">
        <f>((I253+L253)*$AH$7)+(J253*$AH$8)</f>
        <v>0.91465655357142861</v>
      </c>
      <c r="AI253" s="91">
        <f>((I253+L253)*$AI$7)+(J253*$AI$8)</f>
        <v>0.18347445000000001</v>
      </c>
      <c r="AJ253" s="91">
        <f>((I253+L253)*$AJ$7)+(J253*$AJ$8)</f>
        <v>0.27972506249999995</v>
      </c>
      <c r="AK253" s="92">
        <f>J253*$AK$8</f>
        <v>86.498800000000003</v>
      </c>
      <c r="AL253" s="56">
        <f t="shared" si="157"/>
        <v>0</v>
      </c>
      <c r="AM253" s="91">
        <f>($F253+$G253)*AM$7</f>
        <v>0</v>
      </c>
      <c r="AN253" s="92"/>
      <c r="AO253" s="92"/>
    </row>
    <row r="254" spans="1:41" s="93" customFormat="1" ht="15.75" customHeight="1" outlineLevel="1" x14ac:dyDescent="0.25">
      <c r="A254" s="82">
        <f t="shared" si="158"/>
        <v>4</v>
      </c>
      <c r="B254" s="83" t="s">
        <v>65</v>
      </c>
      <c r="C254" s="84">
        <v>1</v>
      </c>
      <c r="D254" s="84">
        <v>1</v>
      </c>
      <c r="E254" s="84">
        <v>1</v>
      </c>
      <c r="F254" s="85">
        <v>1.0129999999999999</v>
      </c>
      <c r="G254" s="86">
        <v>4.2</v>
      </c>
      <c r="H254" s="86">
        <f>H253+H253</f>
        <v>0.7</v>
      </c>
      <c r="I254" s="87">
        <f>(($G254*$H254)+$F254)*$C254*$D254*$E254</f>
        <v>3.9529999999999998</v>
      </c>
      <c r="J254" s="88">
        <f>(($F254))*$C254*$D254*$E254</f>
        <v>1.0129999999999999</v>
      </c>
      <c r="K254" s="88">
        <f t="shared" si="159"/>
        <v>1.0129999999999999</v>
      </c>
      <c r="L254" s="88">
        <f>F254*0.25</f>
        <v>0.25324999999999998</v>
      </c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90"/>
      <c r="AF254" s="90"/>
      <c r="AG254" s="91">
        <f t="shared" ref="AG254" si="160">($F254+$G254)*AG$7</f>
        <v>0</v>
      </c>
      <c r="AH254" s="91">
        <f>((I254+L254)*$AH$7)+(J254*$AH$8)</f>
        <v>0.81462926845238093</v>
      </c>
      <c r="AI254" s="91">
        <f>((I254+L254)*$AI$7)+(J254*$AI$8)</f>
        <v>0.16340959500000002</v>
      </c>
      <c r="AJ254" s="91">
        <f>((I254+L254)*$AJ$7)+(J254*$AJ$8)</f>
        <v>0.24913419374999995</v>
      </c>
      <c r="AK254" s="92">
        <f>J254*$AK$8</f>
        <v>50.943769999999994</v>
      </c>
      <c r="AL254" s="56">
        <f t="shared" si="157"/>
        <v>0.25324999999999998</v>
      </c>
      <c r="AM254" s="91">
        <f t="shared" ref="AM254" si="161">($F254+$G254)*AM$7</f>
        <v>0</v>
      </c>
      <c r="AN254" s="92"/>
      <c r="AO254" s="92"/>
    </row>
    <row r="255" spans="1:41" ht="15.75" customHeight="1" outlineLevel="1" x14ac:dyDescent="0.25">
      <c r="A255" s="58">
        <v>5</v>
      </c>
      <c r="B255" s="59" t="s">
        <v>66</v>
      </c>
      <c r="C255" s="45">
        <v>1</v>
      </c>
      <c r="D255" s="45">
        <v>1</v>
      </c>
      <c r="E255" s="45">
        <v>1</v>
      </c>
      <c r="F255" s="60">
        <v>3.17</v>
      </c>
      <c r="G255" s="46">
        <v>7.4</v>
      </c>
      <c r="H255" s="46">
        <v>0.35</v>
      </c>
      <c r="I255" s="81">
        <f>(($G255*$H255)+$F255)*$C255*$D255*$E255</f>
        <v>5.76</v>
      </c>
      <c r="J255" s="28">
        <f>(($F255))*$C255*$D255*$E255</f>
        <v>3.17</v>
      </c>
      <c r="K255" s="28">
        <f>(($F255))*$C255*$D255*$E255</f>
        <v>3.17</v>
      </c>
      <c r="L255" s="2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9"/>
      <c r="AF255" s="39"/>
      <c r="AG255" s="43">
        <f>($F255+$G255)*AG$7</f>
        <v>0</v>
      </c>
      <c r="AH255" s="56">
        <f>((I255+L255)*$AH$7)+(J255*$AH$8)</f>
        <v>1.5816140476190474</v>
      </c>
      <c r="AI255" s="56">
        <f>((I255+L255)*$AI$7)+(J255*$AI$8)</f>
        <v>0.31726200000000004</v>
      </c>
      <c r="AJ255" s="56">
        <f>((I255+L255)*$AJ$7)+(J255*$AJ$8)</f>
        <v>0.48369749999999995</v>
      </c>
      <c r="AK255" s="61">
        <f>J255*$AK$8</f>
        <v>159.41929999999999</v>
      </c>
      <c r="AL255" s="56">
        <f t="shared" si="157"/>
        <v>0</v>
      </c>
      <c r="AM255" s="43">
        <f>($F255+$G255)*AM$7</f>
        <v>0</v>
      </c>
      <c r="AN255" s="49"/>
      <c r="AO255" s="49"/>
    </row>
    <row r="256" spans="1:41" ht="15.75" customHeight="1" outlineLevel="1" x14ac:dyDescent="0.25">
      <c r="A256" s="99"/>
      <c r="B256" s="34"/>
      <c r="C256" s="35"/>
      <c r="D256" s="35"/>
      <c r="E256" s="35"/>
      <c r="F256" s="36"/>
      <c r="G256" s="37"/>
      <c r="H256" s="37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81"/>
      <c r="T256" s="28"/>
      <c r="U256" s="28"/>
      <c r="V256" s="38"/>
      <c r="W256" s="38"/>
      <c r="X256" s="38"/>
      <c r="Y256" s="38"/>
      <c r="Z256" s="38"/>
      <c r="AA256" s="38"/>
      <c r="AB256" s="38"/>
      <c r="AC256" s="38"/>
      <c r="AD256" s="38"/>
      <c r="AE256" s="39"/>
      <c r="AF256" s="39"/>
      <c r="AG256" s="40"/>
      <c r="AH256" s="41"/>
      <c r="AI256" s="41"/>
      <c r="AJ256" s="41"/>
      <c r="AK256" s="42"/>
      <c r="AL256" s="42"/>
      <c r="AM256" s="40"/>
      <c r="AN256" s="100"/>
      <c r="AO256" s="100"/>
    </row>
    <row r="257" spans="1:41" ht="15.75" customHeight="1" outlineLevel="1" x14ac:dyDescent="0.25">
      <c r="A257" s="33"/>
      <c r="B257" s="44" t="s">
        <v>102</v>
      </c>
      <c r="C257" s="45"/>
      <c r="D257" s="45"/>
      <c r="E257" s="45"/>
      <c r="F257" s="46"/>
      <c r="G257" s="46"/>
      <c r="H257" s="46"/>
      <c r="I257" s="38"/>
      <c r="J257" s="46"/>
      <c r="K257" s="46"/>
      <c r="L257" s="46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9"/>
      <c r="AF257" s="39"/>
      <c r="AG257" s="47"/>
      <c r="AH257" s="47"/>
      <c r="AI257" s="47"/>
      <c r="AJ257" s="48"/>
      <c r="AK257" s="49"/>
      <c r="AL257" s="49"/>
      <c r="AM257" s="47"/>
      <c r="AN257" s="49"/>
      <c r="AO257" s="49"/>
    </row>
    <row r="258" spans="1:41" ht="15.75" customHeight="1" outlineLevel="1" x14ac:dyDescent="0.25">
      <c r="A258" s="58">
        <v>1</v>
      </c>
      <c r="B258" s="59" t="s">
        <v>63</v>
      </c>
      <c r="C258" s="45">
        <v>1</v>
      </c>
      <c r="D258" s="45">
        <v>1</v>
      </c>
      <c r="E258" s="45">
        <v>1</v>
      </c>
      <c r="F258" s="60">
        <v>5.3639999999999999</v>
      </c>
      <c r="G258" s="46">
        <v>9.65</v>
      </c>
      <c r="H258" s="46">
        <v>0.3</v>
      </c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81">
        <f>(($G258*$H258)+$F258)*$C258*$D258*$E258</f>
        <v>8.2590000000000003</v>
      </c>
      <c r="T258" s="28">
        <f>(($F258))*$C258*$D258*$E258</f>
        <v>5.3639999999999999</v>
      </c>
      <c r="U258" s="28">
        <f>(($F258))*$C258*$D258*$E258</f>
        <v>5.3639999999999999</v>
      </c>
      <c r="V258" s="38"/>
      <c r="W258" s="38"/>
      <c r="X258" s="38"/>
      <c r="Y258" s="38"/>
      <c r="Z258" s="38"/>
      <c r="AA258" s="38"/>
      <c r="AB258" s="38"/>
      <c r="AC258" s="38"/>
      <c r="AD258" s="38"/>
      <c r="AE258" s="39"/>
      <c r="AF258" s="39"/>
      <c r="AG258" s="43">
        <f>($F258+$G258)*AG$7</f>
        <v>0</v>
      </c>
      <c r="AH258" s="56">
        <f>((S258+U258)*$AH$7)+(T258*$AH$8)</f>
        <v>3.1829655928571432</v>
      </c>
      <c r="AI258" s="56">
        <f>((S258+U258)*$AI$7)+(T258*$AI$8)</f>
        <v>0.63848322000000013</v>
      </c>
      <c r="AJ258" s="56">
        <f>((S258+U258)*$AJ$7)+(T258*$AJ$8)</f>
        <v>0.9734312249999999</v>
      </c>
      <c r="AK258" s="61">
        <f>T258*$AK$8</f>
        <v>269.75556</v>
      </c>
      <c r="AL258" s="56">
        <f t="shared" ref="AL258:AL262" si="162">($L258)*AL$8</f>
        <v>0</v>
      </c>
      <c r="AM258" s="43">
        <f>($F258+$G258)*AM$7</f>
        <v>0</v>
      </c>
      <c r="AN258" s="49"/>
      <c r="AO258" s="49"/>
    </row>
    <row r="259" spans="1:41" ht="15.75" customHeight="1" outlineLevel="1" x14ac:dyDescent="0.25">
      <c r="A259" s="58">
        <f>1+A258</f>
        <v>2</v>
      </c>
      <c r="B259" s="59" t="s">
        <v>14</v>
      </c>
      <c r="C259" s="45">
        <v>1</v>
      </c>
      <c r="D259" s="45">
        <v>1</v>
      </c>
      <c r="E259" s="45">
        <v>1</v>
      </c>
      <c r="F259" s="60">
        <v>2.29</v>
      </c>
      <c r="G259" s="46">
        <v>6.65</v>
      </c>
      <c r="H259" s="46">
        <v>0.3</v>
      </c>
      <c r="I259" s="63"/>
      <c r="J259" s="63"/>
      <c r="K259" s="63"/>
      <c r="L259" s="63"/>
      <c r="M259" s="81"/>
      <c r="N259" s="28"/>
      <c r="O259" s="28"/>
      <c r="P259" s="81">
        <f>(($G259*$H259)+$F259)*$C259*$D259*$E259</f>
        <v>4.2850000000000001</v>
      </c>
      <c r="Q259" s="28">
        <f>(($F259))*$C259*$D259*$E259</f>
        <v>2.29</v>
      </c>
      <c r="R259" s="28">
        <f>(($F259))*$C259*$D259*$E259</f>
        <v>2.29</v>
      </c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9"/>
      <c r="AF259" s="39"/>
      <c r="AG259" s="43">
        <f>($F259+$G259)*AG$7</f>
        <v>0</v>
      </c>
      <c r="AH259" s="56">
        <f>((P259+R259)*$AH$7)+(Q259*$AH$8)</f>
        <v>1.4580912976190477</v>
      </c>
      <c r="AI259" s="56">
        <f>((P259+R259)*$AI$7)+(Q259*$AI$8)</f>
        <v>0.29248410000000002</v>
      </c>
      <c r="AJ259" s="56">
        <f>((P259+R259)*$AJ$7)+(Q259*$AJ$8)</f>
        <v>0.44592112499999992</v>
      </c>
      <c r="AK259" s="61">
        <f>Q259*$AK$8</f>
        <v>115.1641</v>
      </c>
      <c r="AL259" s="56">
        <f t="shared" si="162"/>
        <v>0</v>
      </c>
      <c r="AM259" s="43">
        <f>($F259+$G259)*AM$7</f>
        <v>0</v>
      </c>
      <c r="AN259" s="49"/>
      <c r="AO259" s="49"/>
    </row>
    <row r="260" spans="1:41" s="93" customFormat="1" ht="15.75" customHeight="1" outlineLevel="1" x14ac:dyDescent="0.25">
      <c r="A260" s="82">
        <f t="shared" ref="A260:A261" si="163">1+A259</f>
        <v>3</v>
      </c>
      <c r="B260" s="83" t="s">
        <v>59</v>
      </c>
      <c r="C260" s="84">
        <v>1</v>
      </c>
      <c r="D260" s="84">
        <v>1</v>
      </c>
      <c r="E260" s="84">
        <v>1</v>
      </c>
      <c r="F260" s="85">
        <v>1.72</v>
      </c>
      <c r="G260" s="86">
        <v>5.25</v>
      </c>
      <c r="H260" s="46">
        <v>0.35</v>
      </c>
      <c r="I260" s="87">
        <f>(($G260*$H260)+$F260)*$C260*$D260*$E260</f>
        <v>3.5575000000000001</v>
      </c>
      <c r="J260" s="88">
        <f>(($F260))*$C260*$D260*$E260</f>
        <v>1.72</v>
      </c>
      <c r="K260" s="88">
        <f t="shared" ref="K260:K261" si="164">(($F260))*$C260*$D260*$E260</f>
        <v>1.72</v>
      </c>
      <c r="L260" s="88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90"/>
      <c r="AF260" s="90"/>
      <c r="AG260" s="91">
        <f>($F260+$G260)*AG$7</f>
        <v>0</v>
      </c>
      <c r="AH260" s="91">
        <f>((I260+L260)*$AH$7)+(J260*$AH$8)</f>
        <v>0.91465655357142861</v>
      </c>
      <c r="AI260" s="91">
        <f>((I260+L260)*$AI$7)+(J260*$AI$8)</f>
        <v>0.18347445000000001</v>
      </c>
      <c r="AJ260" s="91">
        <f>((I260+L260)*$AJ$7)+(J260*$AJ$8)</f>
        <v>0.27972506249999995</v>
      </c>
      <c r="AK260" s="92">
        <f>J260*$AK$8</f>
        <v>86.498800000000003</v>
      </c>
      <c r="AL260" s="56">
        <f t="shared" si="162"/>
        <v>0</v>
      </c>
      <c r="AM260" s="91">
        <f>($F260+$G260)*AM$7</f>
        <v>0</v>
      </c>
      <c r="AN260" s="92"/>
      <c r="AO260" s="92"/>
    </row>
    <row r="261" spans="1:41" s="93" customFormat="1" ht="15.75" customHeight="1" outlineLevel="1" x14ac:dyDescent="0.25">
      <c r="A261" s="82">
        <f t="shared" si="163"/>
        <v>4</v>
      </c>
      <c r="B261" s="83" t="s">
        <v>65</v>
      </c>
      <c r="C261" s="84">
        <v>1</v>
      </c>
      <c r="D261" s="84">
        <v>1</v>
      </c>
      <c r="E261" s="84">
        <v>1</v>
      </c>
      <c r="F261" s="85">
        <v>1.0129999999999999</v>
      </c>
      <c r="G261" s="86">
        <v>4.2</v>
      </c>
      <c r="H261" s="86">
        <f>H260+H260</f>
        <v>0.7</v>
      </c>
      <c r="I261" s="87">
        <f>(($G261*$H261)+$F261)*$C261*$D261*$E261</f>
        <v>3.9529999999999998</v>
      </c>
      <c r="J261" s="88">
        <f>(($F261))*$C261*$D261*$E261</f>
        <v>1.0129999999999999</v>
      </c>
      <c r="K261" s="88">
        <f t="shared" si="164"/>
        <v>1.0129999999999999</v>
      </c>
      <c r="L261" s="88">
        <f>F261*0.25</f>
        <v>0.25324999999999998</v>
      </c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90"/>
      <c r="AF261" s="90"/>
      <c r="AG261" s="91">
        <f t="shared" ref="AG261" si="165">($F261+$G261)*AG$7</f>
        <v>0</v>
      </c>
      <c r="AH261" s="91">
        <f>((I261+L261)*$AH$7)+(J261*$AH$8)</f>
        <v>0.81462926845238093</v>
      </c>
      <c r="AI261" s="91">
        <f>((I261+L261)*$AI$7)+(J261*$AI$8)</f>
        <v>0.16340959500000002</v>
      </c>
      <c r="AJ261" s="91">
        <f>((I261+L261)*$AJ$7)+(J261*$AJ$8)</f>
        <v>0.24913419374999995</v>
      </c>
      <c r="AK261" s="92">
        <f>J261*$AK$8</f>
        <v>50.943769999999994</v>
      </c>
      <c r="AL261" s="56">
        <f t="shared" si="162"/>
        <v>0.25324999999999998</v>
      </c>
      <c r="AM261" s="91">
        <f t="shared" ref="AM261" si="166">($F261+$G261)*AM$7</f>
        <v>0</v>
      </c>
      <c r="AN261" s="92"/>
      <c r="AO261" s="92"/>
    </row>
    <row r="262" spans="1:41" ht="15.75" customHeight="1" outlineLevel="1" x14ac:dyDescent="0.25">
      <c r="A262" s="58">
        <v>5</v>
      </c>
      <c r="B262" s="59" t="s">
        <v>66</v>
      </c>
      <c r="C262" s="45">
        <v>1</v>
      </c>
      <c r="D262" s="45">
        <v>1</v>
      </c>
      <c r="E262" s="45">
        <v>1</v>
      </c>
      <c r="F262" s="60">
        <v>3.17</v>
      </c>
      <c r="G262" s="46">
        <v>7.4</v>
      </c>
      <c r="H262" s="46">
        <v>0.35</v>
      </c>
      <c r="I262" s="81">
        <f>(($G262*$H262)+$F262)*$C262*$D262*$E262</f>
        <v>5.76</v>
      </c>
      <c r="J262" s="28">
        <f>(($F262))*$C262*$D262*$E262</f>
        <v>3.17</v>
      </c>
      <c r="K262" s="28">
        <f>(($F262))*$C262*$D262*$E262</f>
        <v>3.17</v>
      </c>
      <c r="L262" s="2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9"/>
      <c r="AF262" s="39"/>
      <c r="AG262" s="43">
        <f>($F262+$G262)*AG$7</f>
        <v>0</v>
      </c>
      <c r="AH262" s="56">
        <f>((I262+L262)*$AH$7)+(J262*$AH$8)</f>
        <v>1.5816140476190474</v>
      </c>
      <c r="AI262" s="56">
        <f>((I262+L262)*$AI$7)+(J262*$AI$8)</f>
        <v>0.31726200000000004</v>
      </c>
      <c r="AJ262" s="56">
        <f>((I262+L262)*$AJ$7)+(J262*$AJ$8)</f>
        <v>0.48369749999999995</v>
      </c>
      <c r="AK262" s="61">
        <f>J262*$AK$8</f>
        <v>159.41929999999999</v>
      </c>
      <c r="AL262" s="56">
        <f t="shared" si="162"/>
        <v>0</v>
      </c>
      <c r="AM262" s="43">
        <f>($F262+$G262)*AM$7</f>
        <v>0</v>
      </c>
      <c r="AN262" s="49"/>
      <c r="AO262" s="49"/>
    </row>
    <row r="263" spans="1:41" ht="15.75" customHeight="1" outlineLevel="1" x14ac:dyDescent="0.25">
      <c r="A263" s="99"/>
      <c r="B263" s="34"/>
      <c r="C263" s="35"/>
      <c r="D263" s="35"/>
      <c r="E263" s="35"/>
      <c r="F263" s="36"/>
      <c r="G263" s="37"/>
      <c r="H263" s="37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81"/>
      <c r="T263" s="28"/>
      <c r="U263" s="28"/>
      <c r="V263" s="38"/>
      <c r="W263" s="38"/>
      <c r="X263" s="38"/>
      <c r="Y263" s="38"/>
      <c r="Z263" s="38"/>
      <c r="AA263" s="38"/>
      <c r="AB263" s="38"/>
      <c r="AC263" s="38"/>
      <c r="AD263" s="38"/>
      <c r="AE263" s="39"/>
      <c r="AF263" s="39"/>
      <c r="AG263" s="40"/>
      <c r="AH263" s="41"/>
      <c r="AI263" s="41"/>
      <c r="AJ263" s="41"/>
      <c r="AK263" s="42"/>
      <c r="AL263" s="42"/>
      <c r="AM263" s="40"/>
      <c r="AN263" s="100"/>
      <c r="AO263" s="100"/>
    </row>
    <row r="264" spans="1:41" ht="15.75" customHeight="1" outlineLevel="1" x14ac:dyDescent="0.25">
      <c r="A264" s="33"/>
      <c r="B264" s="44" t="s">
        <v>103</v>
      </c>
      <c r="C264" s="45"/>
      <c r="D264" s="45"/>
      <c r="E264" s="45"/>
      <c r="F264" s="46"/>
      <c r="G264" s="46"/>
      <c r="H264" s="46"/>
      <c r="I264" s="38"/>
      <c r="J264" s="46"/>
      <c r="K264" s="46"/>
      <c r="L264" s="46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9"/>
      <c r="AF264" s="39"/>
      <c r="AG264" s="47"/>
      <c r="AH264" s="47"/>
      <c r="AI264" s="47"/>
      <c r="AJ264" s="48"/>
      <c r="AK264" s="49"/>
      <c r="AL264" s="49"/>
      <c r="AM264" s="47"/>
      <c r="AN264" s="49"/>
      <c r="AO264" s="49"/>
    </row>
    <row r="265" spans="1:41" ht="15.75" customHeight="1" outlineLevel="1" x14ac:dyDescent="0.25">
      <c r="A265" s="58">
        <v>1</v>
      </c>
      <c r="B265" s="59" t="s">
        <v>63</v>
      </c>
      <c r="C265" s="45">
        <v>1</v>
      </c>
      <c r="D265" s="45">
        <v>1</v>
      </c>
      <c r="E265" s="45">
        <v>1</v>
      </c>
      <c r="F265" s="60">
        <v>5.3639999999999999</v>
      </c>
      <c r="G265" s="46">
        <v>9.65</v>
      </c>
      <c r="H265" s="46">
        <v>0.3</v>
      </c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81">
        <f>(($G265*$H265)+$F265)*$C265*$D265*$E265</f>
        <v>8.2590000000000003</v>
      </c>
      <c r="T265" s="28">
        <f>(($F265))*$C265*$D265*$E265</f>
        <v>5.3639999999999999</v>
      </c>
      <c r="U265" s="28">
        <f>(($F265))*$C265*$D265*$E265</f>
        <v>5.3639999999999999</v>
      </c>
      <c r="V265" s="38"/>
      <c r="W265" s="38"/>
      <c r="X265" s="38"/>
      <c r="Y265" s="38"/>
      <c r="Z265" s="38"/>
      <c r="AA265" s="38"/>
      <c r="AB265" s="38"/>
      <c r="AC265" s="38"/>
      <c r="AD265" s="38"/>
      <c r="AE265" s="39"/>
      <c r="AF265" s="39"/>
      <c r="AG265" s="43">
        <f>($F265+$G265)*AG$7</f>
        <v>0</v>
      </c>
      <c r="AH265" s="56">
        <f>((S265+U265)*$AH$7)+(T265*$AH$8)</f>
        <v>3.1829655928571432</v>
      </c>
      <c r="AI265" s="56">
        <f>((S265+U265)*$AI$7)+(T265*$AI$8)</f>
        <v>0.63848322000000013</v>
      </c>
      <c r="AJ265" s="56">
        <f>((S265+U265)*$AJ$7)+(T265*$AJ$8)</f>
        <v>0.9734312249999999</v>
      </c>
      <c r="AK265" s="61">
        <f>T265*$AK$8</f>
        <v>269.75556</v>
      </c>
      <c r="AL265" s="56">
        <f t="shared" ref="AL265:AL269" si="167">($L265)*AL$8</f>
        <v>0</v>
      </c>
      <c r="AM265" s="43">
        <f>($F265+$G265)*AM$7</f>
        <v>0</v>
      </c>
      <c r="AN265" s="49"/>
      <c r="AO265" s="49"/>
    </row>
    <row r="266" spans="1:41" ht="15.75" customHeight="1" outlineLevel="1" x14ac:dyDescent="0.25">
      <c r="A266" s="58">
        <f>1+A265</f>
        <v>2</v>
      </c>
      <c r="B266" s="59" t="s">
        <v>14</v>
      </c>
      <c r="C266" s="45">
        <v>1</v>
      </c>
      <c r="D266" s="45">
        <v>1</v>
      </c>
      <c r="E266" s="45">
        <v>1</v>
      </c>
      <c r="F266" s="60">
        <v>2.2189999999999999</v>
      </c>
      <c r="G266" s="46">
        <v>6.5</v>
      </c>
      <c r="H266" s="46">
        <v>0.3</v>
      </c>
      <c r="I266" s="63"/>
      <c r="J266" s="63"/>
      <c r="K266" s="63"/>
      <c r="L266" s="63"/>
      <c r="M266" s="81"/>
      <c r="N266" s="28"/>
      <c r="O266" s="28"/>
      <c r="P266" s="81">
        <f>(($G266*$H266)+$F266)*$C266*$D266*$E266</f>
        <v>4.1689999999999996</v>
      </c>
      <c r="Q266" s="28">
        <f>(($F266))*$C266*$D266*$E266</f>
        <v>2.2189999999999999</v>
      </c>
      <c r="R266" s="28">
        <f>(($F266))*$C266*$D266*$E266</f>
        <v>2.2189999999999999</v>
      </c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9"/>
      <c r="AF266" s="39"/>
      <c r="AG266" s="43">
        <f>($F266+$G266)*AG$7</f>
        <v>0</v>
      </c>
      <c r="AH266" s="56">
        <f>((P266+R266)*$AH$7)+(Q266*$AH$8)</f>
        <v>1.415087080952381</v>
      </c>
      <c r="AI266" s="56">
        <f>((P266+R266)*$AI$7)+(Q266*$AI$8)</f>
        <v>0.28385771999999998</v>
      </c>
      <c r="AJ266" s="56">
        <f>((P266+R266)*$AJ$7)+(Q266*$AJ$8)</f>
        <v>0.43276934999999994</v>
      </c>
      <c r="AK266" s="61">
        <f>Q266*$AK$8</f>
        <v>111.59350999999999</v>
      </c>
      <c r="AL266" s="56">
        <f t="shared" si="167"/>
        <v>0</v>
      </c>
      <c r="AM266" s="43">
        <f>($F266+$G266)*AM$7</f>
        <v>0</v>
      </c>
      <c r="AN266" s="49"/>
      <c r="AO266" s="49"/>
    </row>
    <row r="267" spans="1:41" s="93" customFormat="1" ht="15.75" customHeight="1" outlineLevel="1" x14ac:dyDescent="0.25">
      <c r="A267" s="82">
        <f t="shared" ref="A267:A268" si="168">1+A266</f>
        <v>3</v>
      </c>
      <c r="B267" s="83" t="s">
        <v>59</v>
      </c>
      <c r="C267" s="84">
        <v>1</v>
      </c>
      <c r="D267" s="84">
        <v>1</v>
      </c>
      <c r="E267" s="84">
        <v>1</v>
      </c>
      <c r="F267" s="85">
        <v>1.72</v>
      </c>
      <c r="G267" s="86">
        <v>5.25</v>
      </c>
      <c r="H267" s="46">
        <v>0.35</v>
      </c>
      <c r="I267" s="87">
        <f>(($G267*$H267)+$F267)*$C267*$D267*$E267</f>
        <v>3.5575000000000001</v>
      </c>
      <c r="J267" s="88">
        <f>(($F267))*$C267*$D267*$E267</f>
        <v>1.72</v>
      </c>
      <c r="K267" s="88">
        <f t="shared" ref="K267:K268" si="169">(($F267))*$C267*$D267*$E267</f>
        <v>1.72</v>
      </c>
      <c r="L267" s="88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90"/>
      <c r="AF267" s="90"/>
      <c r="AG267" s="91">
        <f>($F267+$G267)*AG$7</f>
        <v>0</v>
      </c>
      <c r="AH267" s="91">
        <f>((I267+L267)*$AH$7)+(J267*$AH$8)</f>
        <v>0.91465655357142861</v>
      </c>
      <c r="AI267" s="91">
        <f>((I267+L267)*$AI$7)+(J267*$AI$8)</f>
        <v>0.18347445000000001</v>
      </c>
      <c r="AJ267" s="91">
        <f>((I267+L267)*$AJ$7)+(J267*$AJ$8)</f>
        <v>0.27972506249999995</v>
      </c>
      <c r="AK267" s="92">
        <f>J267*$AK$8</f>
        <v>86.498800000000003</v>
      </c>
      <c r="AL267" s="56">
        <f t="shared" si="167"/>
        <v>0</v>
      </c>
      <c r="AM267" s="91">
        <f>($F267+$G267)*AM$7</f>
        <v>0</v>
      </c>
      <c r="AN267" s="92"/>
      <c r="AO267" s="92"/>
    </row>
    <row r="268" spans="1:41" s="93" customFormat="1" ht="15.75" customHeight="1" outlineLevel="1" x14ac:dyDescent="0.25">
      <c r="A268" s="82">
        <f t="shared" si="168"/>
        <v>4</v>
      </c>
      <c r="B268" s="83" t="s">
        <v>65</v>
      </c>
      <c r="C268" s="84">
        <v>1</v>
      </c>
      <c r="D268" s="84">
        <v>1</v>
      </c>
      <c r="E268" s="84">
        <v>1</v>
      </c>
      <c r="F268" s="85">
        <v>1.0129999999999999</v>
      </c>
      <c r="G268" s="86">
        <v>4.2</v>
      </c>
      <c r="H268" s="86">
        <f>H267+H267</f>
        <v>0.7</v>
      </c>
      <c r="I268" s="87">
        <f>(($G268*$H268)+$F268)*$C268*$D268*$E268</f>
        <v>3.9529999999999998</v>
      </c>
      <c r="J268" s="88">
        <f>(($F268))*$C268*$D268*$E268</f>
        <v>1.0129999999999999</v>
      </c>
      <c r="K268" s="88">
        <f t="shared" si="169"/>
        <v>1.0129999999999999</v>
      </c>
      <c r="L268" s="88">
        <f>F268*0.25</f>
        <v>0.25324999999999998</v>
      </c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90"/>
      <c r="AF268" s="90"/>
      <c r="AG268" s="91">
        <f t="shared" ref="AG268" si="170">($F268+$G268)*AG$7</f>
        <v>0</v>
      </c>
      <c r="AH268" s="91">
        <f>((I268+L268)*$AH$7)+(J268*$AH$8)</f>
        <v>0.81462926845238093</v>
      </c>
      <c r="AI268" s="91">
        <f>((I268+L268)*$AI$7)+(J268*$AI$8)</f>
        <v>0.16340959500000002</v>
      </c>
      <c r="AJ268" s="91">
        <f>((I268+L268)*$AJ$7)+(J268*$AJ$8)</f>
        <v>0.24913419374999995</v>
      </c>
      <c r="AK268" s="92">
        <f>J268*$AK$8</f>
        <v>50.943769999999994</v>
      </c>
      <c r="AL268" s="56">
        <f t="shared" si="167"/>
        <v>0.25324999999999998</v>
      </c>
      <c r="AM268" s="91">
        <f t="shared" ref="AM268" si="171">($F268+$G268)*AM$7</f>
        <v>0</v>
      </c>
      <c r="AN268" s="92"/>
      <c r="AO268" s="92"/>
    </row>
    <row r="269" spans="1:41" ht="15.75" customHeight="1" outlineLevel="1" x14ac:dyDescent="0.25">
      <c r="A269" s="58">
        <v>5</v>
      </c>
      <c r="B269" s="59" t="s">
        <v>66</v>
      </c>
      <c r="C269" s="45">
        <v>1</v>
      </c>
      <c r="D269" s="45">
        <v>1</v>
      </c>
      <c r="E269" s="45">
        <v>1</v>
      </c>
      <c r="F269" s="60">
        <v>3.07</v>
      </c>
      <c r="G269" s="46">
        <v>7.25</v>
      </c>
      <c r="H269" s="46">
        <v>0.35</v>
      </c>
      <c r="I269" s="81">
        <f>(($G269*$H269)+$F269)*$C269*$D269*$E269</f>
        <v>5.6074999999999999</v>
      </c>
      <c r="J269" s="28">
        <f>(($F269))*$C269*$D269*$E269</f>
        <v>3.07</v>
      </c>
      <c r="K269" s="28">
        <f>(($F269))*$C269*$D269*$E269</f>
        <v>3.07</v>
      </c>
      <c r="L269" s="2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9"/>
      <c r="AF269" s="39"/>
      <c r="AG269" s="43">
        <f>($F269+$G269)*AG$7</f>
        <v>0</v>
      </c>
      <c r="AH269" s="56">
        <f>((I269+L269)*$AH$7)+(J269*$AH$8)</f>
        <v>1.5355381011904763</v>
      </c>
      <c r="AI269" s="56">
        <f>((I269+L269)*$AI$7)+(J269*$AI$8)</f>
        <v>0.30801944999999997</v>
      </c>
      <c r="AJ269" s="56">
        <f>((I269+L269)*$AJ$7)+(J269*$AJ$8)</f>
        <v>0.46960631249999996</v>
      </c>
      <c r="AK269" s="61">
        <f>J269*$AK$8</f>
        <v>154.3903</v>
      </c>
      <c r="AL269" s="56">
        <f t="shared" si="167"/>
        <v>0</v>
      </c>
      <c r="AM269" s="43">
        <f>($F269+$G269)*AM$7</f>
        <v>0</v>
      </c>
      <c r="AN269" s="49"/>
      <c r="AO269" s="49"/>
    </row>
    <row r="270" spans="1:41" ht="15.75" customHeight="1" outlineLevel="1" x14ac:dyDescent="0.25">
      <c r="A270" s="99"/>
      <c r="B270" s="34"/>
      <c r="C270" s="35"/>
      <c r="D270" s="35"/>
      <c r="E270" s="35"/>
      <c r="F270" s="36"/>
      <c r="G270" s="37"/>
      <c r="H270" s="37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81"/>
      <c r="T270" s="28"/>
      <c r="U270" s="28"/>
      <c r="V270" s="38"/>
      <c r="W270" s="38"/>
      <c r="X270" s="38"/>
      <c r="Y270" s="38"/>
      <c r="Z270" s="38"/>
      <c r="AA270" s="38"/>
      <c r="AB270" s="38"/>
      <c r="AC270" s="38"/>
      <c r="AD270" s="38"/>
      <c r="AE270" s="39"/>
      <c r="AF270" s="39"/>
      <c r="AG270" s="40"/>
      <c r="AH270" s="41"/>
      <c r="AI270" s="41"/>
      <c r="AJ270" s="41"/>
      <c r="AK270" s="42"/>
      <c r="AL270" s="42"/>
      <c r="AM270" s="40"/>
      <c r="AN270" s="100"/>
      <c r="AO270" s="100"/>
    </row>
    <row r="271" spans="1:41" ht="15.75" customHeight="1" outlineLevel="1" x14ac:dyDescent="0.25">
      <c r="A271" s="33"/>
      <c r="B271" s="44" t="s">
        <v>104</v>
      </c>
      <c r="C271" s="45"/>
      <c r="D271" s="45"/>
      <c r="E271" s="45"/>
      <c r="F271" s="46"/>
      <c r="G271" s="46"/>
      <c r="H271" s="46"/>
      <c r="I271" s="38"/>
      <c r="J271" s="46"/>
      <c r="K271" s="46"/>
      <c r="L271" s="46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9"/>
      <c r="AF271" s="39"/>
      <c r="AG271" s="47"/>
      <c r="AH271" s="47"/>
      <c r="AI271" s="47"/>
      <c r="AJ271" s="48"/>
      <c r="AK271" s="49"/>
      <c r="AL271" s="49"/>
      <c r="AM271" s="47"/>
      <c r="AN271" s="49"/>
      <c r="AO271" s="49"/>
    </row>
    <row r="272" spans="1:41" ht="15.75" customHeight="1" outlineLevel="1" x14ac:dyDescent="0.25">
      <c r="A272" s="58">
        <v>1</v>
      </c>
      <c r="B272" s="59" t="s">
        <v>63</v>
      </c>
      <c r="C272" s="45">
        <v>1</v>
      </c>
      <c r="D272" s="45">
        <v>1</v>
      </c>
      <c r="E272" s="45">
        <v>1</v>
      </c>
      <c r="F272" s="60">
        <v>6.22</v>
      </c>
      <c r="G272" s="46">
        <v>10.65</v>
      </c>
      <c r="H272" s="46">
        <v>0.3</v>
      </c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81">
        <f>(($G272*$H272)+$F272)*$C272*$D272*$E272</f>
        <v>9.4149999999999991</v>
      </c>
      <c r="T272" s="28">
        <f>(($F272))*$C272*$D272*$E272</f>
        <v>6.22</v>
      </c>
      <c r="U272" s="28">
        <f>(($F272))*$C272*$D272*$E272</f>
        <v>6.22</v>
      </c>
      <c r="V272" s="38"/>
      <c r="W272" s="38"/>
      <c r="X272" s="38"/>
      <c r="Y272" s="38"/>
      <c r="Z272" s="38"/>
      <c r="AA272" s="38"/>
      <c r="AB272" s="38"/>
      <c r="AC272" s="38"/>
      <c r="AD272" s="38"/>
      <c r="AE272" s="39"/>
      <c r="AF272" s="39"/>
      <c r="AG272" s="43">
        <f>($F272+$G272)*AG$7</f>
        <v>0</v>
      </c>
      <c r="AH272" s="56">
        <f>((S272+U272)*$AH$7)+(T272*$AH$8)</f>
        <v>3.6697367261904761</v>
      </c>
      <c r="AI272" s="56">
        <f>((S272+U272)*$AI$7)+(T272*$AI$8)</f>
        <v>0.73612650000000002</v>
      </c>
      <c r="AJ272" s="56">
        <f>((S272+U272)*$AJ$7)+(T272*$AJ$8)</f>
        <v>1.1222981249999997</v>
      </c>
      <c r="AK272" s="61">
        <f>T272*$AK$8</f>
        <v>312.80379999999997</v>
      </c>
      <c r="AL272" s="56">
        <f t="shared" ref="AL272:AL276" si="172">($L272)*AL$8</f>
        <v>0</v>
      </c>
      <c r="AM272" s="43">
        <f>($F272+$G272)*AM$7</f>
        <v>0</v>
      </c>
      <c r="AN272" s="49"/>
      <c r="AO272" s="49"/>
    </row>
    <row r="273" spans="1:41" ht="15.75" customHeight="1" outlineLevel="1" x14ac:dyDescent="0.25">
      <c r="A273" s="58">
        <f>1+A272</f>
        <v>2</v>
      </c>
      <c r="B273" s="59" t="s">
        <v>14</v>
      </c>
      <c r="C273" s="45">
        <v>1</v>
      </c>
      <c r="D273" s="45">
        <v>1</v>
      </c>
      <c r="E273" s="45">
        <v>1</v>
      </c>
      <c r="F273" s="60">
        <v>2.2189999999999999</v>
      </c>
      <c r="G273" s="46">
        <v>6.5</v>
      </c>
      <c r="H273" s="46">
        <v>0.3</v>
      </c>
      <c r="I273" s="63"/>
      <c r="J273" s="63"/>
      <c r="K273" s="63"/>
      <c r="L273" s="63"/>
      <c r="M273" s="81"/>
      <c r="N273" s="28"/>
      <c r="O273" s="28"/>
      <c r="P273" s="81">
        <f>(($G273*$H273)+$F273)*$C273*$D273*$E273</f>
        <v>4.1689999999999996</v>
      </c>
      <c r="Q273" s="28">
        <f>(($F273))*$C273*$D273*$E273</f>
        <v>2.2189999999999999</v>
      </c>
      <c r="R273" s="28">
        <f>(($F273))*$C273*$D273*$E273</f>
        <v>2.2189999999999999</v>
      </c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9"/>
      <c r="AF273" s="39"/>
      <c r="AG273" s="43">
        <f>($F273+$G273)*AG$7</f>
        <v>0</v>
      </c>
      <c r="AH273" s="56">
        <f>((P273+R273)*$AH$7)+(Q273*$AH$8)</f>
        <v>1.415087080952381</v>
      </c>
      <c r="AI273" s="56">
        <f>((P273+R273)*$AI$7)+(Q273*$AI$8)</f>
        <v>0.28385771999999998</v>
      </c>
      <c r="AJ273" s="56">
        <f>((P273+R273)*$AJ$7)+(Q273*$AJ$8)</f>
        <v>0.43276934999999994</v>
      </c>
      <c r="AK273" s="61">
        <f>Q273*$AK$8</f>
        <v>111.59350999999999</v>
      </c>
      <c r="AL273" s="56">
        <f t="shared" si="172"/>
        <v>0</v>
      </c>
      <c r="AM273" s="43">
        <f>($F273+$G273)*AM$7</f>
        <v>0</v>
      </c>
      <c r="AN273" s="49"/>
      <c r="AO273" s="49"/>
    </row>
    <row r="274" spans="1:41" s="93" customFormat="1" ht="15.75" customHeight="1" outlineLevel="1" x14ac:dyDescent="0.25">
      <c r="A274" s="82">
        <f t="shared" ref="A274:A275" si="173">1+A273</f>
        <v>3</v>
      </c>
      <c r="B274" s="83" t="s">
        <v>59</v>
      </c>
      <c r="C274" s="84">
        <v>1</v>
      </c>
      <c r="D274" s="84">
        <v>1</v>
      </c>
      <c r="E274" s="84">
        <v>1</v>
      </c>
      <c r="F274" s="85">
        <v>1.72</v>
      </c>
      <c r="G274" s="86">
        <v>5.25</v>
      </c>
      <c r="H274" s="46">
        <v>0.35</v>
      </c>
      <c r="I274" s="87">
        <f>(($G274*$H274)+$F274)*$C274*$D274*$E274</f>
        <v>3.5575000000000001</v>
      </c>
      <c r="J274" s="88">
        <f>(($F274))*$C274*$D274*$E274</f>
        <v>1.72</v>
      </c>
      <c r="K274" s="88">
        <f t="shared" ref="K274:K275" si="174">(($F274))*$C274*$D274*$E274</f>
        <v>1.72</v>
      </c>
      <c r="L274" s="88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90"/>
      <c r="AF274" s="90"/>
      <c r="AG274" s="91">
        <f>($F274+$G274)*AG$7</f>
        <v>0</v>
      </c>
      <c r="AH274" s="91">
        <f>((I274+L274)*$AH$7)+(J274*$AH$8)</f>
        <v>0.91465655357142861</v>
      </c>
      <c r="AI274" s="91">
        <f>((I274+L274)*$AI$7)+(J274*$AI$8)</f>
        <v>0.18347445000000001</v>
      </c>
      <c r="AJ274" s="91">
        <f>((I274+L274)*$AJ$7)+(J274*$AJ$8)</f>
        <v>0.27972506249999995</v>
      </c>
      <c r="AK274" s="92">
        <f>J274*$AK$8</f>
        <v>86.498800000000003</v>
      </c>
      <c r="AL274" s="56">
        <f t="shared" si="172"/>
        <v>0</v>
      </c>
      <c r="AM274" s="91">
        <f>($F274+$G274)*AM$7</f>
        <v>0</v>
      </c>
      <c r="AN274" s="92"/>
      <c r="AO274" s="92"/>
    </row>
    <row r="275" spans="1:41" s="93" customFormat="1" ht="15.75" customHeight="1" outlineLevel="1" x14ac:dyDescent="0.25">
      <c r="A275" s="82">
        <f t="shared" si="173"/>
        <v>4</v>
      </c>
      <c r="B275" s="83" t="s">
        <v>65</v>
      </c>
      <c r="C275" s="84">
        <v>1</v>
      </c>
      <c r="D275" s="84">
        <v>1</v>
      </c>
      <c r="E275" s="84">
        <v>1</v>
      </c>
      <c r="F275" s="85">
        <v>1.0129999999999999</v>
      </c>
      <c r="G275" s="86">
        <v>4.2</v>
      </c>
      <c r="H275" s="86">
        <f>H274+H274</f>
        <v>0.7</v>
      </c>
      <c r="I275" s="87">
        <f>(($G275*$H275)+$F275)*$C275*$D275*$E275</f>
        <v>3.9529999999999998</v>
      </c>
      <c r="J275" s="88">
        <f>(($F275))*$C275*$D275*$E275</f>
        <v>1.0129999999999999</v>
      </c>
      <c r="K275" s="88">
        <f t="shared" si="174"/>
        <v>1.0129999999999999</v>
      </c>
      <c r="L275" s="88">
        <f>F275*0.25</f>
        <v>0.25324999999999998</v>
      </c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90"/>
      <c r="AF275" s="90"/>
      <c r="AG275" s="91">
        <f t="shared" ref="AG275" si="175">($F275+$G275)*AG$7</f>
        <v>0</v>
      </c>
      <c r="AH275" s="91">
        <f>((I275+L275)*$AH$7)+(J275*$AH$8)</f>
        <v>0.81462926845238093</v>
      </c>
      <c r="AI275" s="91">
        <f>((I275+L275)*$AI$7)+(J275*$AI$8)</f>
        <v>0.16340959500000002</v>
      </c>
      <c r="AJ275" s="91">
        <f>((I275+L275)*$AJ$7)+(J275*$AJ$8)</f>
        <v>0.24913419374999995</v>
      </c>
      <c r="AK275" s="92">
        <f>J275*$AK$8</f>
        <v>50.943769999999994</v>
      </c>
      <c r="AL275" s="56">
        <f t="shared" si="172"/>
        <v>0.25324999999999998</v>
      </c>
      <c r="AM275" s="91">
        <f t="shared" ref="AM275" si="176">($F275+$G275)*AM$7</f>
        <v>0</v>
      </c>
      <c r="AN275" s="92"/>
      <c r="AO275" s="92"/>
    </row>
    <row r="276" spans="1:41" ht="15.75" customHeight="1" outlineLevel="1" x14ac:dyDescent="0.25">
      <c r="A276" s="58">
        <v>5</v>
      </c>
      <c r="B276" s="59" t="s">
        <v>66</v>
      </c>
      <c r="C276" s="45">
        <v>1</v>
      </c>
      <c r="D276" s="45">
        <v>1</v>
      </c>
      <c r="E276" s="45">
        <v>1</v>
      </c>
      <c r="F276" s="60">
        <v>3.07</v>
      </c>
      <c r="G276" s="46">
        <v>7.25</v>
      </c>
      <c r="H276" s="46">
        <v>0.35</v>
      </c>
      <c r="I276" s="81">
        <f>(($G276*$H276)+$F276)*$C276*$D276*$E276</f>
        <v>5.6074999999999999</v>
      </c>
      <c r="J276" s="28">
        <f>(($F276))*$C276*$D276*$E276</f>
        <v>3.07</v>
      </c>
      <c r="K276" s="28">
        <f>(($F276))*$C276*$D276*$E276</f>
        <v>3.07</v>
      </c>
      <c r="L276" s="2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9"/>
      <c r="AF276" s="39"/>
      <c r="AG276" s="43">
        <f>($F276+$G276)*AG$7</f>
        <v>0</v>
      </c>
      <c r="AH276" s="56">
        <f>((I276+L276)*$AH$7)+(J276*$AH$8)</f>
        <v>1.5355381011904763</v>
      </c>
      <c r="AI276" s="56">
        <f>((I276+L276)*$AI$7)+(J276*$AI$8)</f>
        <v>0.30801944999999997</v>
      </c>
      <c r="AJ276" s="56">
        <f>((I276+L276)*$AJ$7)+(J276*$AJ$8)</f>
        <v>0.46960631249999996</v>
      </c>
      <c r="AK276" s="61">
        <f>J276*$AK$8</f>
        <v>154.3903</v>
      </c>
      <c r="AL276" s="56">
        <f t="shared" si="172"/>
        <v>0</v>
      </c>
      <c r="AM276" s="43">
        <f>($F276+$G276)*AM$7</f>
        <v>0</v>
      </c>
      <c r="AN276" s="49"/>
      <c r="AO276" s="49"/>
    </row>
    <row r="277" spans="1:41" ht="15.75" customHeight="1" outlineLevel="1" x14ac:dyDescent="0.25">
      <c r="A277" s="99"/>
      <c r="B277" s="34"/>
      <c r="C277" s="35"/>
      <c r="D277" s="35"/>
      <c r="E277" s="35"/>
      <c r="F277" s="36"/>
      <c r="G277" s="37"/>
      <c r="H277" s="37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81"/>
      <c r="T277" s="28"/>
      <c r="U277" s="28"/>
      <c r="V277" s="38"/>
      <c r="W277" s="38"/>
      <c r="X277" s="38"/>
      <c r="Y277" s="38"/>
      <c r="Z277" s="38"/>
      <c r="AA277" s="38"/>
      <c r="AB277" s="38"/>
      <c r="AC277" s="38"/>
      <c r="AD277" s="38"/>
      <c r="AE277" s="39"/>
      <c r="AF277" s="39"/>
      <c r="AG277" s="40"/>
      <c r="AH277" s="41"/>
      <c r="AI277" s="41"/>
      <c r="AJ277" s="41"/>
      <c r="AK277" s="42"/>
      <c r="AL277" s="42"/>
      <c r="AM277" s="40"/>
      <c r="AN277" s="100"/>
      <c r="AO277" s="100"/>
    </row>
    <row r="278" spans="1:41" ht="15.75" customHeight="1" outlineLevel="1" x14ac:dyDescent="0.25">
      <c r="A278" s="33"/>
      <c r="B278" s="44" t="s">
        <v>105</v>
      </c>
      <c r="C278" s="45"/>
      <c r="D278" s="45"/>
      <c r="E278" s="45"/>
      <c r="F278" s="46"/>
      <c r="G278" s="46"/>
      <c r="H278" s="46"/>
      <c r="I278" s="38"/>
      <c r="J278" s="46"/>
      <c r="K278" s="46"/>
      <c r="L278" s="46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9"/>
      <c r="AF278" s="39"/>
      <c r="AG278" s="47"/>
      <c r="AH278" s="47"/>
      <c r="AI278" s="47"/>
      <c r="AJ278" s="48"/>
      <c r="AK278" s="49"/>
      <c r="AL278" s="49"/>
      <c r="AM278" s="47"/>
      <c r="AN278" s="49"/>
      <c r="AO278" s="49"/>
    </row>
    <row r="279" spans="1:41" ht="15.75" customHeight="1" outlineLevel="1" x14ac:dyDescent="0.25">
      <c r="A279" s="58">
        <v>1</v>
      </c>
      <c r="B279" s="59" t="s">
        <v>63</v>
      </c>
      <c r="C279" s="45">
        <v>1</v>
      </c>
      <c r="D279" s="45">
        <v>1</v>
      </c>
      <c r="E279" s="45">
        <v>1</v>
      </c>
      <c r="F279" s="60">
        <v>6.22</v>
      </c>
      <c r="G279" s="46">
        <v>10.65</v>
      </c>
      <c r="H279" s="46">
        <v>0.3</v>
      </c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81">
        <f>(($G279*$H279)+$F279)*$C279*$D279*$E279</f>
        <v>9.4149999999999991</v>
      </c>
      <c r="T279" s="28">
        <f>(($F279))*$C279*$D279*$E279</f>
        <v>6.22</v>
      </c>
      <c r="U279" s="28">
        <f>(($F279))*$C279*$D279*$E279</f>
        <v>6.22</v>
      </c>
      <c r="V279" s="38"/>
      <c r="W279" s="38"/>
      <c r="X279" s="38"/>
      <c r="Y279" s="38"/>
      <c r="Z279" s="38"/>
      <c r="AA279" s="38"/>
      <c r="AB279" s="38"/>
      <c r="AC279" s="38"/>
      <c r="AD279" s="38"/>
      <c r="AE279" s="39"/>
      <c r="AF279" s="39"/>
      <c r="AG279" s="43">
        <f>($F279+$G279)*AG$7</f>
        <v>0</v>
      </c>
      <c r="AH279" s="56">
        <f>((S279+U279)*$AH$7)+(T279*$AH$8)</f>
        <v>3.6697367261904761</v>
      </c>
      <c r="AI279" s="56">
        <f>((S279+U279)*$AI$7)+(T279*$AI$8)</f>
        <v>0.73612650000000002</v>
      </c>
      <c r="AJ279" s="56">
        <f>((S279+U279)*$AJ$7)+(T279*$AJ$8)</f>
        <v>1.1222981249999997</v>
      </c>
      <c r="AK279" s="61">
        <f>T279*$AK$8</f>
        <v>312.80379999999997</v>
      </c>
      <c r="AL279" s="56">
        <f t="shared" ref="AL279:AL284" si="177">($L279)*AL$8</f>
        <v>0</v>
      </c>
      <c r="AM279" s="43">
        <f>($F279+$G279)*AM$7</f>
        <v>0</v>
      </c>
      <c r="AN279" s="49"/>
      <c r="AO279" s="49"/>
    </row>
    <row r="280" spans="1:41" ht="15.75" customHeight="1" outlineLevel="1" x14ac:dyDescent="0.25">
      <c r="A280" s="58">
        <f>1+A279</f>
        <v>2</v>
      </c>
      <c r="B280" s="59" t="s">
        <v>14</v>
      </c>
      <c r="C280" s="45">
        <v>1</v>
      </c>
      <c r="D280" s="45">
        <v>1</v>
      </c>
      <c r="E280" s="45">
        <v>1</v>
      </c>
      <c r="F280" s="60">
        <v>2.218</v>
      </c>
      <c r="G280" s="46">
        <v>6.5</v>
      </c>
      <c r="H280" s="46">
        <v>0.3</v>
      </c>
      <c r="I280" s="63"/>
      <c r="J280" s="63"/>
      <c r="K280" s="63"/>
      <c r="L280" s="63"/>
      <c r="M280" s="81"/>
      <c r="N280" s="28"/>
      <c r="O280" s="28"/>
      <c r="P280" s="81">
        <f>(($G280*$H280)+$F280)*$C280*$D280*$E280</f>
        <v>4.1680000000000001</v>
      </c>
      <c r="Q280" s="28">
        <f>(($F280))*$C280*$D280*$E280</f>
        <v>2.218</v>
      </c>
      <c r="R280" s="28">
        <f>(($F280))*$C280*$D280*$E280</f>
        <v>2.218</v>
      </c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9"/>
      <c r="AF280" s="39"/>
      <c r="AG280" s="43">
        <f>($F280+$G280)*AG$7</f>
        <v>0</v>
      </c>
      <c r="AH280" s="56">
        <f>((P280+R280)*$AH$7)+(Q280*$AH$8)</f>
        <v>1.4145642333333335</v>
      </c>
      <c r="AI280" s="56">
        <f>((P280+R280)*$AI$7)+(Q280*$AI$8)</f>
        <v>0.28375284000000001</v>
      </c>
      <c r="AJ280" s="56">
        <f>((P280+R280)*$AJ$7)+(Q280*$AJ$8)</f>
        <v>0.43260944999999995</v>
      </c>
      <c r="AK280" s="61">
        <f>Q280*$AK$8</f>
        <v>111.54321999999999</v>
      </c>
      <c r="AL280" s="56">
        <f t="shared" si="177"/>
        <v>0</v>
      </c>
      <c r="AM280" s="43">
        <f>($F280+$G280)*AM$7</f>
        <v>0</v>
      </c>
      <c r="AN280" s="49"/>
      <c r="AO280" s="49"/>
    </row>
    <row r="281" spans="1:41" s="93" customFormat="1" ht="15.75" customHeight="1" outlineLevel="1" x14ac:dyDescent="0.25">
      <c r="A281" s="82">
        <f t="shared" ref="A281:A282" si="178">1+A280</f>
        <v>3</v>
      </c>
      <c r="B281" s="83" t="s">
        <v>59</v>
      </c>
      <c r="C281" s="84">
        <v>1</v>
      </c>
      <c r="D281" s="84">
        <v>1</v>
      </c>
      <c r="E281" s="84">
        <v>1</v>
      </c>
      <c r="F281" s="85">
        <v>1.9239999999999999</v>
      </c>
      <c r="G281" s="86">
        <v>5.55</v>
      </c>
      <c r="H281" s="46">
        <v>0.35</v>
      </c>
      <c r="I281" s="87">
        <f>(($G281*$H281)+$F281)*$C281*$D281*$E281</f>
        <v>3.8664999999999998</v>
      </c>
      <c r="J281" s="88">
        <f>(($F281))*$C281*$D281*$E281</f>
        <v>1.9239999999999999</v>
      </c>
      <c r="K281" s="88">
        <f t="shared" ref="K281:K282" si="179">(($F281))*$C281*$D281*$E281</f>
        <v>1.9239999999999999</v>
      </c>
      <c r="L281" s="88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90"/>
      <c r="AF281" s="90"/>
      <c r="AG281" s="91">
        <f>($F281+$G281)*AG$7</f>
        <v>0</v>
      </c>
      <c r="AH281" s="91">
        <f>((I281+L281)*$AH$7)+(J281*$AH$8)</f>
        <v>1.0083769892857144</v>
      </c>
      <c r="AI281" s="91">
        <f>((I281+L281)*$AI$7)+(J281*$AI$8)</f>
        <v>0.20227419000000002</v>
      </c>
      <c r="AJ281" s="91">
        <f>((I281+L281)*$AJ$7)+(J281*$AJ$8)</f>
        <v>0.30838713749999996</v>
      </c>
      <c r="AK281" s="92">
        <f>J281*$AK$8</f>
        <v>96.757959999999997</v>
      </c>
      <c r="AL281" s="56">
        <f t="shared" si="177"/>
        <v>0</v>
      </c>
      <c r="AM281" s="91">
        <f>($F281+$G281)*AM$7</f>
        <v>0</v>
      </c>
      <c r="AN281" s="92"/>
      <c r="AO281" s="92"/>
    </row>
    <row r="282" spans="1:41" s="93" customFormat="1" ht="15.75" customHeight="1" outlineLevel="1" x14ac:dyDescent="0.25">
      <c r="A282" s="82">
        <f t="shared" si="178"/>
        <v>4</v>
      </c>
      <c r="B282" s="83" t="s">
        <v>65</v>
      </c>
      <c r="C282" s="84">
        <v>1</v>
      </c>
      <c r="D282" s="84">
        <v>1</v>
      </c>
      <c r="E282" s="84">
        <v>1</v>
      </c>
      <c r="F282" s="85">
        <v>1.0129999999999999</v>
      </c>
      <c r="G282" s="86">
        <v>4.2</v>
      </c>
      <c r="H282" s="86">
        <f>H281+H281</f>
        <v>0.7</v>
      </c>
      <c r="I282" s="87">
        <f>(($G282*$H282)+$F282)*$C282*$D282*$E282</f>
        <v>3.9529999999999998</v>
      </c>
      <c r="J282" s="88">
        <f>(($F282))*$C282*$D282*$E282</f>
        <v>1.0129999999999999</v>
      </c>
      <c r="K282" s="88">
        <f t="shared" si="179"/>
        <v>1.0129999999999999</v>
      </c>
      <c r="L282" s="88">
        <f>F282*0.25</f>
        <v>0.25324999999999998</v>
      </c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90"/>
      <c r="AF282" s="90"/>
      <c r="AG282" s="91">
        <f t="shared" ref="AG282" si="180">($F282+$G282)*AG$7</f>
        <v>0</v>
      </c>
      <c r="AH282" s="91">
        <f>((I282+L282)*$AH$7)+(J282*$AH$8)</f>
        <v>0.81462926845238093</v>
      </c>
      <c r="AI282" s="91">
        <f>((I282+L282)*$AI$7)+(J282*$AI$8)</f>
        <v>0.16340959500000002</v>
      </c>
      <c r="AJ282" s="91">
        <f>((I282+L282)*$AJ$7)+(J282*$AJ$8)</f>
        <v>0.24913419374999995</v>
      </c>
      <c r="AK282" s="92">
        <f>J282*$AK$8</f>
        <v>50.943769999999994</v>
      </c>
      <c r="AL282" s="56">
        <f t="shared" si="177"/>
        <v>0.25324999999999998</v>
      </c>
      <c r="AM282" s="91">
        <f t="shared" ref="AM282" si="181">($F282+$G282)*AM$7</f>
        <v>0</v>
      </c>
      <c r="AN282" s="92"/>
      <c r="AO282" s="92"/>
    </row>
    <row r="283" spans="1:41" ht="15.75" customHeight="1" outlineLevel="1" x14ac:dyDescent="0.25">
      <c r="A283" s="58">
        <v>5</v>
      </c>
      <c r="B283" s="59" t="s">
        <v>66</v>
      </c>
      <c r="C283" s="45">
        <v>1</v>
      </c>
      <c r="D283" s="45">
        <v>1</v>
      </c>
      <c r="E283" s="45">
        <v>1</v>
      </c>
      <c r="F283" s="60">
        <v>3.64</v>
      </c>
      <c r="G283" s="46">
        <v>7.8</v>
      </c>
      <c r="H283" s="46">
        <v>0.35</v>
      </c>
      <c r="I283" s="81">
        <f>(($G283*$H283)+$F283)*$C283*$D283*$E283</f>
        <v>6.37</v>
      </c>
      <c r="J283" s="28">
        <f t="shared" ref="J283:K284" si="182">(($F283))*$C283*$D283*$E283</f>
        <v>3.64</v>
      </c>
      <c r="K283" s="28">
        <f t="shared" si="182"/>
        <v>3.64</v>
      </c>
      <c r="L283" s="2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9"/>
      <c r="AF283" s="39"/>
      <c r="AG283" s="43">
        <f>($F283+$G283)*AG$7</f>
        <v>0</v>
      </c>
      <c r="AH283" s="56">
        <f>((I283+L283)*$AH$7)+(J283*$AH$8)</f>
        <v>1.7842175</v>
      </c>
      <c r="AI283" s="56">
        <f>((I283+L283)*$AI$7)+(J283*$AI$8)</f>
        <v>0.35790300000000003</v>
      </c>
      <c r="AJ283" s="56">
        <f>((I283+L283)*$AJ$7)+(J283*$AJ$8)</f>
        <v>0.54565874999999997</v>
      </c>
      <c r="AK283" s="61">
        <f>J283*$AK$8</f>
        <v>183.0556</v>
      </c>
      <c r="AL283" s="56">
        <f t="shared" si="177"/>
        <v>0</v>
      </c>
      <c r="AM283" s="43">
        <f>($F283+$G283)*AM$7</f>
        <v>0</v>
      </c>
      <c r="AN283" s="49"/>
      <c r="AO283" s="49"/>
    </row>
    <row r="284" spans="1:41" ht="15.75" customHeight="1" outlineLevel="1" x14ac:dyDescent="0.25">
      <c r="A284" s="58">
        <f t="shared" ref="A284" si="183">1+A283</f>
        <v>6</v>
      </c>
      <c r="B284" s="59" t="s">
        <v>67</v>
      </c>
      <c r="C284" s="45">
        <v>1</v>
      </c>
      <c r="D284" s="45">
        <v>1</v>
      </c>
      <c r="E284" s="45">
        <v>1</v>
      </c>
      <c r="F284" s="60">
        <v>2.9359999999999999</v>
      </c>
      <c r="G284" s="46">
        <v>7.05</v>
      </c>
      <c r="H284" s="46">
        <v>0.35</v>
      </c>
      <c r="I284" s="81">
        <f>(($G284*$H284)+$F284)*$C284*$D284*$E284</f>
        <v>5.4034999999999993</v>
      </c>
      <c r="J284" s="28">
        <f t="shared" si="182"/>
        <v>2.9359999999999999</v>
      </c>
      <c r="K284" s="28">
        <f t="shared" si="182"/>
        <v>2.9359999999999999</v>
      </c>
      <c r="L284" s="2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9"/>
      <c r="AF284" s="39"/>
      <c r="AG284" s="43">
        <f>($F284+$G284)*AG$7</f>
        <v>0</v>
      </c>
      <c r="AH284" s="56">
        <f>((I284+L284)*$AH$7)+(J284*$AH$8)</f>
        <v>1.4738420821428571</v>
      </c>
      <c r="AI284" s="56">
        <f>((I284+L284)*$AI$7)+(J284*$AI$8)</f>
        <v>0.29564361</v>
      </c>
      <c r="AJ284" s="56">
        <f>((I284+L284)*$AJ$7)+(J284*$AJ$8)</f>
        <v>0.45073811249999995</v>
      </c>
      <c r="AK284" s="61">
        <f>J284*$AK$8</f>
        <v>147.65144000000001</v>
      </c>
      <c r="AL284" s="56">
        <f t="shared" si="177"/>
        <v>0</v>
      </c>
      <c r="AM284" s="43">
        <f>($F284+$G284)*AM$7</f>
        <v>0</v>
      </c>
      <c r="AN284" s="49"/>
      <c r="AO284" s="49"/>
    </row>
    <row r="285" spans="1:41" ht="15.75" customHeight="1" outlineLevel="1" x14ac:dyDescent="0.25">
      <c r="A285" s="99"/>
      <c r="B285" s="34"/>
      <c r="C285" s="35"/>
      <c r="D285" s="35"/>
      <c r="E285" s="35"/>
      <c r="F285" s="36"/>
      <c r="G285" s="37"/>
      <c r="H285" s="37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81"/>
      <c r="T285" s="28"/>
      <c r="U285" s="28"/>
      <c r="V285" s="38"/>
      <c r="W285" s="38"/>
      <c r="X285" s="38"/>
      <c r="Y285" s="38"/>
      <c r="Z285" s="38"/>
      <c r="AA285" s="38"/>
      <c r="AB285" s="38"/>
      <c r="AC285" s="38"/>
      <c r="AD285" s="38"/>
      <c r="AE285" s="39"/>
      <c r="AF285" s="39"/>
      <c r="AG285" s="40"/>
      <c r="AH285" s="41"/>
      <c r="AI285" s="41"/>
      <c r="AJ285" s="41"/>
      <c r="AK285" s="42"/>
      <c r="AL285" s="42"/>
      <c r="AM285" s="40"/>
      <c r="AN285" s="100"/>
      <c r="AO285" s="100"/>
    </row>
    <row r="286" spans="1:41" ht="15.75" customHeight="1" outlineLevel="1" x14ac:dyDescent="0.25">
      <c r="A286" s="33"/>
      <c r="B286" s="44" t="s">
        <v>106</v>
      </c>
      <c r="C286" s="45"/>
      <c r="D286" s="45"/>
      <c r="E286" s="45"/>
      <c r="F286" s="46"/>
      <c r="G286" s="46"/>
      <c r="H286" s="46"/>
      <c r="I286" s="38"/>
      <c r="J286" s="46"/>
      <c r="K286" s="46"/>
      <c r="L286" s="46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9"/>
      <c r="AF286" s="39"/>
      <c r="AG286" s="47"/>
      <c r="AH286" s="47"/>
      <c r="AI286" s="47"/>
      <c r="AJ286" s="48"/>
      <c r="AK286" s="49"/>
      <c r="AL286" s="49"/>
      <c r="AM286" s="47"/>
      <c r="AN286" s="49"/>
      <c r="AO286" s="49"/>
    </row>
    <row r="287" spans="1:41" ht="15.75" customHeight="1" outlineLevel="1" x14ac:dyDescent="0.25">
      <c r="A287" s="58">
        <v>1</v>
      </c>
      <c r="B287" s="59" t="s">
        <v>63</v>
      </c>
      <c r="C287" s="45">
        <v>1</v>
      </c>
      <c r="D287" s="45">
        <v>1</v>
      </c>
      <c r="E287" s="45">
        <v>1</v>
      </c>
      <c r="F287" s="60">
        <v>5.1390000000000002</v>
      </c>
      <c r="G287" s="46">
        <v>9.4</v>
      </c>
      <c r="H287" s="46">
        <v>0.3</v>
      </c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81">
        <f>(($G287*$H287)+$F287)*$C287*$D287*$E287</f>
        <v>7.9589999999999996</v>
      </c>
      <c r="T287" s="28">
        <f>(($F287))*$C287*$D287*$E287</f>
        <v>5.1390000000000002</v>
      </c>
      <c r="U287" s="28">
        <f>(($F287))*$C287*$D287*$E287</f>
        <v>5.1390000000000002</v>
      </c>
      <c r="V287" s="38"/>
      <c r="W287" s="38"/>
      <c r="X287" s="38"/>
      <c r="Y287" s="38"/>
      <c r="Z287" s="38"/>
      <c r="AA287" s="38"/>
      <c r="AB287" s="38"/>
      <c r="AC287" s="38"/>
      <c r="AD287" s="38"/>
      <c r="AE287" s="39"/>
      <c r="AF287" s="39"/>
      <c r="AG287" s="43">
        <f>($F287+$G287)*AG$7</f>
        <v>0</v>
      </c>
      <c r="AH287" s="56">
        <f>((S287+U287)*$AH$7)+(T287*$AH$8)</f>
        <v>3.0555214857142858</v>
      </c>
      <c r="AI287" s="56">
        <f>((S287+U287)*$AI$7)+(T287*$AI$8)</f>
        <v>0.61291872000000003</v>
      </c>
      <c r="AJ287" s="56">
        <f>((S287+U287)*$AJ$7)+(T287*$AJ$8)</f>
        <v>0.93445559999999994</v>
      </c>
      <c r="AK287" s="61">
        <f>T287*$AK$8</f>
        <v>258.44031000000001</v>
      </c>
      <c r="AL287" s="56">
        <f t="shared" ref="AL287:AL292" si="184">($L287)*AL$8</f>
        <v>0</v>
      </c>
      <c r="AM287" s="43">
        <f>($F287+$G287)*AM$7</f>
        <v>0</v>
      </c>
      <c r="AN287" s="49"/>
      <c r="AO287" s="49"/>
    </row>
    <row r="288" spans="1:41" ht="15.75" customHeight="1" outlineLevel="1" x14ac:dyDescent="0.25">
      <c r="A288" s="58">
        <f>1+A287</f>
        <v>2</v>
      </c>
      <c r="B288" s="59" t="s">
        <v>14</v>
      </c>
      <c r="C288" s="45">
        <v>1</v>
      </c>
      <c r="D288" s="45">
        <v>1</v>
      </c>
      <c r="E288" s="45">
        <v>1</v>
      </c>
      <c r="F288" s="60">
        <v>2.218</v>
      </c>
      <c r="G288" s="46">
        <v>6.5</v>
      </c>
      <c r="H288" s="46">
        <v>0.3</v>
      </c>
      <c r="I288" s="63"/>
      <c r="J288" s="63"/>
      <c r="K288" s="63"/>
      <c r="L288" s="63"/>
      <c r="M288" s="81"/>
      <c r="N288" s="28"/>
      <c r="O288" s="28"/>
      <c r="P288" s="81">
        <f>(($G288*$H288)+$F288)*$C288*$D288*$E288</f>
        <v>4.1680000000000001</v>
      </c>
      <c r="Q288" s="28">
        <f>(($F288))*$C288*$D288*$E288</f>
        <v>2.218</v>
      </c>
      <c r="R288" s="28">
        <f>(($F288))*$C288*$D288*$E288</f>
        <v>2.218</v>
      </c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9"/>
      <c r="AF288" s="39"/>
      <c r="AG288" s="43">
        <f>($F288+$G288)*AG$7</f>
        <v>0</v>
      </c>
      <c r="AH288" s="56">
        <f>((P288+R288)*$AH$7)+(Q288*$AH$8)</f>
        <v>1.4145642333333335</v>
      </c>
      <c r="AI288" s="56">
        <f>((P288+R288)*$AI$7)+(Q288*$AI$8)</f>
        <v>0.28375284000000001</v>
      </c>
      <c r="AJ288" s="56">
        <f>((P288+R288)*$AJ$7)+(Q288*$AJ$8)</f>
        <v>0.43260944999999995</v>
      </c>
      <c r="AK288" s="61">
        <f>Q288*$AK$8</f>
        <v>111.54321999999999</v>
      </c>
      <c r="AL288" s="56">
        <f t="shared" si="184"/>
        <v>0</v>
      </c>
      <c r="AM288" s="43">
        <f>($F288+$G288)*AM$7</f>
        <v>0</v>
      </c>
      <c r="AN288" s="49"/>
      <c r="AO288" s="49"/>
    </row>
    <row r="289" spans="1:41" s="93" customFormat="1" ht="15.75" customHeight="1" outlineLevel="1" x14ac:dyDescent="0.25">
      <c r="A289" s="82">
        <f t="shared" ref="A289:A290" si="185">1+A288</f>
        <v>3</v>
      </c>
      <c r="B289" s="83" t="s">
        <v>59</v>
      </c>
      <c r="C289" s="84">
        <v>1</v>
      </c>
      <c r="D289" s="84">
        <v>1</v>
      </c>
      <c r="E289" s="84">
        <v>1</v>
      </c>
      <c r="F289" s="85">
        <v>1.9239999999999999</v>
      </c>
      <c r="G289" s="86">
        <v>5.55</v>
      </c>
      <c r="H289" s="46">
        <v>0.35</v>
      </c>
      <c r="I289" s="87">
        <f>(($G289*$H289)+$F289)*$C289*$D289*$E289</f>
        <v>3.8664999999999998</v>
      </c>
      <c r="J289" s="88">
        <f>(($F289))*$C289*$D289*$E289</f>
        <v>1.9239999999999999</v>
      </c>
      <c r="K289" s="88">
        <f t="shared" ref="K289:K290" si="186">(($F289))*$C289*$D289*$E289</f>
        <v>1.9239999999999999</v>
      </c>
      <c r="L289" s="88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90"/>
      <c r="AF289" s="90"/>
      <c r="AG289" s="91">
        <f>($F289+$G289)*AG$7</f>
        <v>0</v>
      </c>
      <c r="AH289" s="91">
        <f>((I289+L289)*$AH$7)+(J289*$AH$8)</f>
        <v>1.0083769892857144</v>
      </c>
      <c r="AI289" s="91">
        <f>((I289+L289)*$AI$7)+(J289*$AI$8)</f>
        <v>0.20227419000000002</v>
      </c>
      <c r="AJ289" s="91">
        <f>((I289+L289)*$AJ$7)+(J289*$AJ$8)</f>
        <v>0.30838713749999996</v>
      </c>
      <c r="AK289" s="92">
        <f>J289*$AK$8</f>
        <v>96.757959999999997</v>
      </c>
      <c r="AL289" s="56">
        <f t="shared" si="184"/>
        <v>0</v>
      </c>
      <c r="AM289" s="91">
        <f>($F289+$G289)*AM$7</f>
        <v>0</v>
      </c>
      <c r="AN289" s="92"/>
      <c r="AO289" s="92"/>
    </row>
    <row r="290" spans="1:41" s="93" customFormat="1" ht="15.75" customHeight="1" outlineLevel="1" x14ac:dyDescent="0.25">
      <c r="A290" s="82">
        <f t="shared" si="185"/>
        <v>4</v>
      </c>
      <c r="B290" s="83" t="s">
        <v>65</v>
      </c>
      <c r="C290" s="84">
        <v>1</v>
      </c>
      <c r="D290" s="84">
        <v>1</v>
      </c>
      <c r="E290" s="84">
        <v>1</v>
      </c>
      <c r="F290" s="85">
        <v>1.0129999999999999</v>
      </c>
      <c r="G290" s="86">
        <v>4.2</v>
      </c>
      <c r="H290" s="86">
        <f>H289+H289</f>
        <v>0.7</v>
      </c>
      <c r="I290" s="87">
        <f>(($G290*$H290)+$F290)*$C290*$D290*$E290</f>
        <v>3.9529999999999998</v>
      </c>
      <c r="J290" s="88">
        <f>(($F290))*$C290*$D290*$E290</f>
        <v>1.0129999999999999</v>
      </c>
      <c r="K290" s="88">
        <f t="shared" si="186"/>
        <v>1.0129999999999999</v>
      </c>
      <c r="L290" s="88">
        <f>F290*0.25</f>
        <v>0.25324999999999998</v>
      </c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90"/>
      <c r="AF290" s="90"/>
      <c r="AG290" s="91">
        <f t="shared" ref="AG290" si="187">($F290+$G290)*AG$7</f>
        <v>0</v>
      </c>
      <c r="AH290" s="91">
        <f>((I290+L290)*$AH$7)+(J290*$AH$8)</f>
        <v>0.81462926845238093</v>
      </c>
      <c r="AI290" s="91">
        <f>((I290+L290)*$AI$7)+(J290*$AI$8)</f>
        <v>0.16340959500000002</v>
      </c>
      <c r="AJ290" s="91">
        <f>((I290+L290)*$AJ$7)+(J290*$AJ$8)</f>
        <v>0.24913419374999995</v>
      </c>
      <c r="AK290" s="92">
        <f>J290*$AK$8</f>
        <v>50.943769999999994</v>
      </c>
      <c r="AL290" s="56">
        <f t="shared" si="184"/>
        <v>0.25324999999999998</v>
      </c>
      <c r="AM290" s="91">
        <f t="shared" ref="AM290" si="188">($F290+$G290)*AM$7</f>
        <v>0</v>
      </c>
      <c r="AN290" s="92"/>
      <c r="AO290" s="92"/>
    </row>
    <row r="291" spans="1:41" ht="15.75" customHeight="1" outlineLevel="1" x14ac:dyDescent="0.25">
      <c r="A291" s="58">
        <v>5</v>
      </c>
      <c r="B291" s="59" t="s">
        <v>66</v>
      </c>
      <c r="C291" s="45">
        <v>1</v>
      </c>
      <c r="D291" s="45">
        <v>1</v>
      </c>
      <c r="E291" s="45">
        <v>1</v>
      </c>
      <c r="F291" s="60">
        <v>3.64</v>
      </c>
      <c r="G291" s="46">
        <v>7.8</v>
      </c>
      <c r="H291" s="46">
        <v>0.35</v>
      </c>
      <c r="I291" s="81">
        <f>(($G291*$H291)+$F291)*$C291*$D291*$E291</f>
        <v>6.37</v>
      </c>
      <c r="J291" s="28">
        <f t="shared" ref="J291:K292" si="189">(($F291))*$C291*$D291*$E291</f>
        <v>3.64</v>
      </c>
      <c r="K291" s="28">
        <f t="shared" si="189"/>
        <v>3.64</v>
      </c>
      <c r="L291" s="2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9"/>
      <c r="AF291" s="39"/>
      <c r="AG291" s="43">
        <f>($F291+$G291)*AG$7</f>
        <v>0</v>
      </c>
      <c r="AH291" s="56">
        <f>((I291+L291)*$AH$7)+(J291*$AH$8)</f>
        <v>1.7842175</v>
      </c>
      <c r="AI291" s="56">
        <f>((I291+L291)*$AI$7)+(J291*$AI$8)</f>
        <v>0.35790300000000003</v>
      </c>
      <c r="AJ291" s="56">
        <f>((I291+L291)*$AJ$7)+(J291*$AJ$8)</f>
        <v>0.54565874999999997</v>
      </c>
      <c r="AK291" s="61">
        <f>J291*$AK$8</f>
        <v>183.0556</v>
      </c>
      <c r="AL291" s="56">
        <f t="shared" si="184"/>
        <v>0</v>
      </c>
      <c r="AM291" s="43">
        <f>($F291+$G291)*AM$7</f>
        <v>0</v>
      </c>
      <c r="AN291" s="49"/>
      <c r="AO291" s="49"/>
    </row>
    <row r="292" spans="1:41" ht="15.75" customHeight="1" outlineLevel="1" x14ac:dyDescent="0.25">
      <c r="A292" s="58">
        <f t="shared" ref="A292" si="190">1+A291</f>
        <v>6</v>
      </c>
      <c r="B292" s="59" t="s">
        <v>67</v>
      </c>
      <c r="C292" s="45">
        <v>1</v>
      </c>
      <c r="D292" s="45">
        <v>1</v>
      </c>
      <c r="E292" s="45">
        <v>1</v>
      </c>
      <c r="F292" s="60">
        <v>2.9359999999999999</v>
      </c>
      <c r="G292" s="46">
        <v>7.05</v>
      </c>
      <c r="H292" s="46">
        <v>0.35</v>
      </c>
      <c r="I292" s="81">
        <f>(($G292*$H292)+$F292)*$C292*$D292*$E292</f>
        <v>5.4034999999999993</v>
      </c>
      <c r="J292" s="28">
        <f t="shared" si="189"/>
        <v>2.9359999999999999</v>
      </c>
      <c r="K292" s="28">
        <f t="shared" si="189"/>
        <v>2.9359999999999999</v>
      </c>
      <c r="L292" s="2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9"/>
      <c r="AF292" s="39"/>
      <c r="AG292" s="43">
        <f>($F292+$G292)*AG$7</f>
        <v>0</v>
      </c>
      <c r="AH292" s="56">
        <f>((I292+L292)*$AH$7)+(J292*$AH$8)</f>
        <v>1.4738420821428571</v>
      </c>
      <c r="AI292" s="56">
        <f>((I292+L292)*$AI$7)+(J292*$AI$8)</f>
        <v>0.29564361</v>
      </c>
      <c r="AJ292" s="56">
        <f>((I292+L292)*$AJ$7)+(J292*$AJ$8)</f>
        <v>0.45073811249999995</v>
      </c>
      <c r="AK292" s="61">
        <f>J292*$AK$8</f>
        <v>147.65144000000001</v>
      </c>
      <c r="AL292" s="56">
        <f t="shared" si="184"/>
        <v>0</v>
      </c>
      <c r="AM292" s="43">
        <f>($F292+$G292)*AM$7</f>
        <v>0</v>
      </c>
      <c r="AN292" s="49"/>
      <c r="AO292" s="49"/>
    </row>
    <row r="293" spans="1:41" ht="15.75" customHeight="1" outlineLevel="1" x14ac:dyDescent="0.25">
      <c r="A293" s="99"/>
      <c r="B293" s="34"/>
      <c r="C293" s="35"/>
      <c r="D293" s="35"/>
      <c r="E293" s="35"/>
      <c r="F293" s="36"/>
      <c r="G293" s="37"/>
      <c r="H293" s="37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81"/>
      <c r="T293" s="28"/>
      <c r="U293" s="28"/>
      <c r="V293" s="38"/>
      <c r="W293" s="38"/>
      <c r="X293" s="38"/>
      <c r="Y293" s="38"/>
      <c r="Z293" s="38"/>
      <c r="AA293" s="38"/>
      <c r="AB293" s="38"/>
      <c r="AC293" s="38"/>
      <c r="AD293" s="38"/>
      <c r="AE293" s="39"/>
      <c r="AF293" s="39"/>
      <c r="AG293" s="40"/>
      <c r="AH293" s="41"/>
      <c r="AI293" s="41"/>
      <c r="AJ293" s="41"/>
      <c r="AK293" s="42"/>
      <c r="AL293" s="42"/>
      <c r="AM293" s="40"/>
      <c r="AN293" s="100"/>
      <c r="AO293" s="100"/>
    </row>
    <row r="294" spans="1:41" ht="15.75" customHeight="1" outlineLevel="1" x14ac:dyDescent="0.25">
      <c r="A294" s="33"/>
      <c r="B294" s="44" t="s">
        <v>107</v>
      </c>
      <c r="C294" s="45"/>
      <c r="D294" s="45"/>
      <c r="E294" s="45"/>
      <c r="F294" s="46"/>
      <c r="G294" s="46"/>
      <c r="H294" s="46"/>
      <c r="I294" s="38"/>
      <c r="J294" s="46"/>
      <c r="K294" s="46"/>
      <c r="L294" s="46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9"/>
      <c r="AF294" s="39"/>
      <c r="AG294" s="47"/>
      <c r="AH294" s="47"/>
      <c r="AI294" s="47"/>
      <c r="AJ294" s="48"/>
      <c r="AK294" s="49"/>
      <c r="AL294" s="49"/>
      <c r="AM294" s="47"/>
      <c r="AN294" s="49"/>
      <c r="AO294" s="49"/>
    </row>
    <row r="295" spans="1:41" ht="15.75" customHeight="1" outlineLevel="1" x14ac:dyDescent="0.25">
      <c r="A295" s="58">
        <v>1</v>
      </c>
      <c r="B295" s="59" t="s">
        <v>63</v>
      </c>
      <c r="C295" s="45">
        <v>1</v>
      </c>
      <c r="D295" s="45">
        <v>1</v>
      </c>
      <c r="E295" s="45">
        <v>1</v>
      </c>
      <c r="F295" s="60">
        <v>5.4089999999999998</v>
      </c>
      <c r="G295" s="46">
        <v>9.6999999999999993</v>
      </c>
      <c r="H295" s="46">
        <v>0.3</v>
      </c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81">
        <f>(($G295*$H295)+$F295)*$C295*$D295*$E295</f>
        <v>8.3189999999999991</v>
      </c>
      <c r="T295" s="28">
        <f>(($F295))*$C295*$D295*$E295</f>
        <v>5.4089999999999998</v>
      </c>
      <c r="U295" s="28">
        <f>(($F295))*$C295*$D295*$E295</f>
        <v>5.4089999999999998</v>
      </c>
      <c r="V295" s="38"/>
      <c r="W295" s="38"/>
      <c r="X295" s="38"/>
      <c r="Y295" s="38"/>
      <c r="Z295" s="38"/>
      <c r="AA295" s="38"/>
      <c r="AB295" s="38"/>
      <c r="AC295" s="38"/>
      <c r="AD295" s="38"/>
      <c r="AE295" s="39"/>
      <c r="AF295" s="39"/>
      <c r="AG295" s="43">
        <f t="shared" ref="AG295:AG301" si="191">($F295+$G295)*AG$7</f>
        <v>0</v>
      </c>
      <c r="AH295" s="56">
        <f>((S295+U295)*$AH$7)+(T295*$AH$8)</f>
        <v>3.2084544142857139</v>
      </c>
      <c r="AI295" s="56">
        <f>((S295+U295)*$AI$7)+(T295*$AI$8)</f>
        <v>0.64359611999999999</v>
      </c>
      <c r="AJ295" s="56">
        <f>((S295+U295)*$AJ$7)+(T295*$AJ$8)</f>
        <v>0.9812263499999998</v>
      </c>
      <c r="AK295" s="61">
        <f>T295*$AK$8</f>
        <v>272.01860999999997</v>
      </c>
      <c r="AL295" s="56">
        <f t="shared" ref="AL295:AL301" si="192">($L295)*AL$8</f>
        <v>0</v>
      </c>
      <c r="AM295" s="43">
        <f t="shared" ref="AM295:AM301" si="193">($F295+$G295)*AM$7</f>
        <v>0</v>
      </c>
      <c r="AN295" s="49"/>
      <c r="AO295" s="49"/>
    </row>
    <row r="296" spans="1:41" ht="15.75" customHeight="1" outlineLevel="1" x14ac:dyDescent="0.25">
      <c r="A296" s="58">
        <v>2</v>
      </c>
      <c r="B296" s="59" t="s">
        <v>64</v>
      </c>
      <c r="C296" s="45">
        <v>1</v>
      </c>
      <c r="D296" s="45">
        <v>1</v>
      </c>
      <c r="E296" s="45">
        <v>1</v>
      </c>
      <c r="F296" s="60">
        <v>2.37</v>
      </c>
      <c r="G296" s="46">
        <v>6.1580000000000004</v>
      </c>
      <c r="H296" s="46">
        <v>0.3</v>
      </c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81">
        <f>(($G296*$H296)+$F296)*$C296*$D296*$E296</f>
        <v>4.2173999999999996</v>
      </c>
      <c r="T296" s="28">
        <f>(($F296))*$C296*$D296*$E296</f>
        <v>2.37</v>
      </c>
      <c r="U296" s="28">
        <f>(($F296))*$C296*$D296*$E296</f>
        <v>2.37</v>
      </c>
      <c r="V296" s="38"/>
      <c r="W296" s="38"/>
      <c r="X296" s="38"/>
      <c r="Y296" s="38"/>
      <c r="Z296" s="38"/>
      <c r="AA296" s="38"/>
      <c r="AB296" s="38"/>
      <c r="AC296" s="38"/>
      <c r="AD296" s="38"/>
      <c r="AE296" s="39"/>
      <c r="AF296" s="39"/>
      <c r="AG296" s="43">
        <f t="shared" si="191"/>
        <v>0</v>
      </c>
      <c r="AH296" s="56">
        <f>((S296+U296)*$AH$7)+(T296*$AH$8)</f>
        <v>1.48062603</v>
      </c>
      <c r="AI296" s="56">
        <f>((S296+U296)*$AI$7)+(T296*$AI$8)</f>
        <v>0.29700442800000004</v>
      </c>
      <c r="AJ296" s="56">
        <f>((S296+U296)*$AJ$7)+(T296*$AJ$8)</f>
        <v>0.45281281499999992</v>
      </c>
      <c r="AK296" s="61">
        <f>T296*$AK$8</f>
        <v>119.18730000000001</v>
      </c>
      <c r="AL296" s="56">
        <f t="shared" si="192"/>
        <v>0</v>
      </c>
      <c r="AM296" s="43">
        <f t="shared" si="193"/>
        <v>0</v>
      </c>
      <c r="AN296" s="49"/>
      <c r="AO296" s="49"/>
    </row>
    <row r="297" spans="1:41" ht="15.75" customHeight="1" outlineLevel="1" x14ac:dyDescent="0.25">
      <c r="A297" s="58">
        <f t="shared" ref="A297:A301" si="194">1+A296</f>
        <v>3</v>
      </c>
      <c r="B297" s="59" t="s">
        <v>14</v>
      </c>
      <c r="C297" s="45">
        <v>1</v>
      </c>
      <c r="D297" s="45">
        <v>1</v>
      </c>
      <c r="E297" s="45">
        <v>1</v>
      </c>
      <c r="F297" s="60">
        <v>2.85</v>
      </c>
      <c r="G297" s="46">
        <v>7.8</v>
      </c>
      <c r="H297" s="46">
        <v>0.3</v>
      </c>
      <c r="I297" s="63"/>
      <c r="J297" s="63"/>
      <c r="K297" s="63"/>
      <c r="L297" s="63"/>
      <c r="M297" s="81"/>
      <c r="N297" s="28"/>
      <c r="O297" s="28"/>
      <c r="P297" s="81">
        <f>(($G297*$H297)+$F297)*$C297*$D297*$E297</f>
        <v>5.1899999999999995</v>
      </c>
      <c r="Q297" s="28">
        <f>(($F297))*$C297*$D297*$E297</f>
        <v>2.85</v>
      </c>
      <c r="R297" s="28">
        <f>(($F297))*$C297*$D297*$E297</f>
        <v>2.85</v>
      </c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9"/>
      <c r="AF297" s="39"/>
      <c r="AG297" s="43">
        <f t="shared" si="191"/>
        <v>0</v>
      </c>
      <c r="AH297" s="56">
        <f>((P297+R297)*$AH$7)+(Q297*$AH$8)</f>
        <v>1.7959815714285714</v>
      </c>
      <c r="AI297" s="56">
        <f>((P297+R297)*$AI$7)+(Q297*$AI$8)</f>
        <v>0.36026279999999999</v>
      </c>
      <c r="AJ297" s="56">
        <f>((P297+R297)*$AJ$7)+(Q297*$AJ$8)</f>
        <v>0.54925649999999993</v>
      </c>
      <c r="AK297" s="61">
        <f>Q297*$AK$8</f>
        <v>143.32650000000001</v>
      </c>
      <c r="AL297" s="56">
        <f t="shared" si="192"/>
        <v>0</v>
      </c>
      <c r="AM297" s="43">
        <f t="shared" si="193"/>
        <v>0</v>
      </c>
      <c r="AN297" s="49"/>
      <c r="AO297" s="49"/>
    </row>
    <row r="298" spans="1:41" s="93" customFormat="1" ht="15.75" customHeight="1" outlineLevel="1" x14ac:dyDescent="0.25">
      <c r="A298" s="82">
        <f t="shared" si="194"/>
        <v>4</v>
      </c>
      <c r="B298" s="83" t="s">
        <v>59</v>
      </c>
      <c r="C298" s="84">
        <v>1</v>
      </c>
      <c r="D298" s="84">
        <v>1</v>
      </c>
      <c r="E298" s="84">
        <v>1</v>
      </c>
      <c r="F298" s="85">
        <v>1.9239999999999999</v>
      </c>
      <c r="G298" s="86">
        <v>5.55</v>
      </c>
      <c r="H298" s="46">
        <v>0.35</v>
      </c>
      <c r="I298" s="87">
        <f>(($G298*$H298)+$F298)*$C298*$D298*$E298</f>
        <v>3.8664999999999998</v>
      </c>
      <c r="J298" s="88">
        <f>(($F298))*$C298*$D298*$E298</f>
        <v>1.9239999999999999</v>
      </c>
      <c r="K298" s="88">
        <f t="shared" ref="K298:K299" si="195">(($F298))*$C298*$D298*$E298</f>
        <v>1.9239999999999999</v>
      </c>
      <c r="L298" s="88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90"/>
      <c r="AF298" s="90"/>
      <c r="AG298" s="91">
        <f>($F298+$G298)*AG$7</f>
        <v>0</v>
      </c>
      <c r="AH298" s="91">
        <f>((I298+L298)*$AH$7)+(J298*$AH$8)</f>
        <v>1.0083769892857144</v>
      </c>
      <c r="AI298" s="91">
        <f>((I298+L298)*$AI$7)+(J298*$AI$8)</f>
        <v>0.20227419000000002</v>
      </c>
      <c r="AJ298" s="91">
        <f>((I298+L298)*$AJ$7)+(J298*$AJ$8)</f>
        <v>0.30838713749999996</v>
      </c>
      <c r="AK298" s="92">
        <f>J298*$AK$8</f>
        <v>96.757959999999997</v>
      </c>
      <c r="AL298" s="56">
        <f t="shared" si="192"/>
        <v>0</v>
      </c>
      <c r="AM298" s="91">
        <f>($F298+$G298)*AM$7</f>
        <v>0</v>
      </c>
      <c r="AN298" s="92"/>
      <c r="AO298" s="92"/>
    </row>
    <row r="299" spans="1:41" s="93" customFormat="1" ht="15.75" customHeight="1" outlineLevel="1" x14ac:dyDescent="0.25">
      <c r="A299" s="82">
        <f t="shared" si="194"/>
        <v>5</v>
      </c>
      <c r="B299" s="83" t="s">
        <v>65</v>
      </c>
      <c r="C299" s="84">
        <v>1</v>
      </c>
      <c r="D299" s="84">
        <v>1</v>
      </c>
      <c r="E299" s="84">
        <v>1</v>
      </c>
      <c r="F299" s="85">
        <v>1.0129999999999999</v>
      </c>
      <c r="G299" s="86">
        <v>4.2</v>
      </c>
      <c r="H299" s="86">
        <f>H298+H298</f>
        <v>0.7</v>
      </c>
      <c r="I299" s="87">
        <f>(($G299*$H299)+$F299)*$C299*$D299*$E299</f>
        <v>3.9529999999999998</v>
      </c>
      <c r="J299" s="88">
        <f>(($F299))*$C299*$D299*$E299</f>
        <v>1.0129999999999999</v>
      </c>
      <c r="K299" s="88">
        <f t="shared" si="195"/>
        <v>1.0129999999999999</v>
      </c>
      <c r="L299" s="88">
        <f>F299*0.25</f>
        <v>0.25324999999999998</v>
      </c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90"/>
      <c r="AF299" s="90"/>
      <c r="AG299" s="91">
        <f t="shared" ref="AG299" si="196">($F299+$G299)*AG$7</f>
        <v>0</v>
      </c>
      <c r="AH299" s="91">
        <f>((I299+L299)*$AH$7)+(J299*$AH$8)</f>
        <v>0.81462926845238093</v>
      </c>
      <c r="AI299" s="91">
        <f>((I299+L299)*$AI$7)+(J299*$AI$8)</f>
        <v>0.16340959500000002</v>
      </c>
      <c r="AJ299" s="91">
        <f>((I299+L299)*$AJ$7)+(J299*$AJ$8)</f>
        <v>0.24913419374999995</v>
      </c>
      <c r="AK299" s="92">
        <f>J299*$AK$8</f>
        <v>50.943769999999994</v>
      </c>
      <c r="AL299" s="56">
        <f t="shared" si="192"/>
        <v>0.25324999999999998</v>
      </c>
      <c r="AM299" s="91">
        <f t="shared" ref="AM299" si="197">($F299+$G299)*AM$7</f>
        <v>0</v>
      </c>
      <c r="AN299" s="92"/>
      <c r="AO299" s="92"/>
    </row>
    <row r="300" spans="1:41" ht="15.75" customHeight="1" outlineLevel="1" x14ac:dyDescent="0.25">
      <c r="A300" s="58">
        <v>6</v>
      </c>
      <c r="B300" s="59" t="s">
        <v>66</v>
      </c>
      <c r="C300" s="45">
        <v>1</v>
      </c>
      <c r="D300" s="45">
        <v>1</v>
      </c>
      <c r="E300" s="45">
        <v>1</v>
      </c>
      <c r="F300" s="60">
        <v>3.72</v>
      </c>
      <c r="G300" s="46">
        <v>7.9</v>
      </c>
      <c r="H300" s="46">
        <v>0.35</v>
      </c>
      <c r="I300" s="81">
        <f>(($G300*$H300)+$F300)*$C300*$D300*$E300</f>
        <v>6.4850000000000003</v>
      </c>
      <c r="J300" s="28">
        <f t="shared" ref="J300:K301" si="198">(($F300))*$C300*$D300*$E300</f>
        <v>3.72</v>
      </c>
      <c r="K300" s="28">
        <f t="shared" si="198"/>
        <v>3.72</v>
      </c>
      <c r="L300" s="2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9"/>
      <c r="AF300" s="39"/>
      <c r="AG300" s="43">
        <f t="shared" si="191"/>
        <v>0</v>
      </c>
      <c r="AH300" s="56">
        <f>((I300+L300)*$AH$7)+(J300*$AH$8)</f>
        <v>1.8201632738095239</v>
      </c>
      <c r="AI300" s="56">
        <f>((I300+L300)*$AI$7)+(J300*$AI$8)</f>
        <v>0.36511350000000009</v>
      </c>
      <c r="AJ300" s="56">
        <f>((I300+L300)*$AJ$7)+(J300*$AJ$8)</f>
        <v>0.55665187500000002</v>
      </c>
      <c r="AK300" s="61">
        <f>J300*$AK$8</f>
        <v>187.0788</v>
      </c>
      <c r="AL300" s="56">
        <f t="shared" si="192"/>
        <v>0</v>
      </c>
      <c r="AM300" s="43">
        <f t="shared" si="193"/>
        <v>0</v>
      </c>
      <c r="AN300" s="49"/>
      <c r="AO300" s="49"/>
    </row>
    <row r="301" spans="1:41" ht="15.75" customHeight="1" outlineLevel="1" x14ac:dyDescent="0.25">
      <c r="A301" s="58">
        <f t="shared" si="194"/>
        <v>7</v>
      </c>
      <c r="B301" s="59" t="s">
        <v>67</v>
      </c>
      <c r="C301" s="45">
        <v>1</v>
      </c>
      <c r="D301" s="45">
        <v>1</v>
      </c>
      <c r="E301" s="45">
        <v>1</v>
      </c>
      <c r="F301" s="60">
        <v>3.36</v>
      </c>
      <c r="G301" s="46">
        <v>7.6</v>
      </c>
      <c r="H301" s="46">
        <v>0.35</v>
      </c>
      <c r="I301" s="81">
        <f>(($G301*$H301)+$F301)*$C301*$D301*$E301</f>
        <v>6.02</v>
      </c>
      <c r="J301" s="28">
        <f t="shared" si="198"/>
        <v>3.36</v>
      </c>
      <c r="K301" s="28">
        <f t="shared" si="198"/>
        <v>3.36</v>
      </c>
      <c r="L301" s="2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9"/>
      <c r="AF301" s="39"/>
      <c r="AG301" s="43">
        <f t="shared" si="191"/>
        <v>0</v>
      </c>
      <c r="AH301" s="56">
        <f>((I301+L301)*$AH$7)+(J301*$AH$8)</f>
        <v>1.6652696666666666</v>
      </c>
      <c r="AI301" s="56">
        <f>((I301+L301)*$AI$7)+(J301*$AI$8)</f>
        <v>0.33404280000000003</v>
      </c>
      <c r="AJ301" s="56">
        <f>((I301+L301)*$AJ$7)+(J301*$AJ$8)</f>
        <v>0.50928149999999994</v>
      </c>
      <c r="AK301" s="61">
        <f>J301*$AK$8</f>
        <v>168.9744</v>
      </c>
      <c r="AL301" s="56">
        <f t="shared" si="192"/>
        <v>0</v>
      </c>
      <c r="AM301" s="43">
        <f t="shared" si="193"/>
        <v>0</v>
      </c>
      <c r="AN301" s="49"/>
      <c r="AO301" s="49"/>
    </row>
    <row r="302" spans="1:41" ht="15.75" customHeight="1" outlineLevel="1" x14ac:dyDescent="0.25">
      <c r="A302" s="99"/>
      <c r="B302" s="34"/>
      <c r="C302" s="35"/>
      <c r="D302" s="35"/>
      <c r="E302" s="35"/>
      <c r="F302" s="36"/>
      <c r="G302" s="37"/>
      <c r="H302" s="37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38"/>
      <c r="W302" s="38"/>
      <c r="X302" s="38"/>
      <c r="Y302" s="38"/>
      <c r="Z302" s="38"/>
      <c r="AA302" s="38"/>
      <c r="AB302" s="38"/>
      <c r="AC302" s="38"/>
      <c r="AD302" s="38"/>
      <c r="AE302" s="39"/>
      <c r="AF302" s="39"/>
      <c r="AG302" s="40"/>
      <c r="AH302" s="41"/>
      <c r="AI302" s="41"/>
      <c r="AJ302" s="41"/>
      <c r="AK302" s="42"/>
      <c r="AL302" s="42"/>
      <c r="AM302" s="40"/>
      <c r="AN302" s="40"/>
      <c r="AO302" s="40"/>
    </row>
    <row r="303" spans="1:41" ht="15.75" customHeight="1" outlineLevel="1" x14ac:dyDescent="0.25">
      <c r="A303" s="33"/>
      <c r="B303" s="44" t="s">
        <v>77</v>
      </c>
      <c r="C303" s="45"/>
      <c r="D303" s="45"/>
      <c r="E303" s="45"/>
      <c r="F303" s="46"/>
      <c r="G303" s="46"/>
      <c r="H303" s="46"/>
      <c r="I303" s="38"/>
      <c r="J303" s="46"/>
      <c r="K303" s="46"/>
      <c r="L303" s="46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9"/>
      <c r="AF303" s="39"/>
      <c r="AG303" s="47"/>
      <c r="AH303" s="47"/>
      <c r="AI303" s="47"/>
      <c r="AJ303" s="48"/>
      <c r="AK303" s="49"/>
      <c r="AL303" s="92">
        <f>L303*$AL$8</f>
        <v>0</v>
      </c>
      <c r="AM303" s="47"/>
      <c r="AN303" s="49"/>
      <c r="AO303" s="49"/>
    </row>
    <row r="304" spans="1:41" ht="15.75" customHeight="1" outlineLevel="1" x14ac:dyDescent="0.25">
      <c r="A304" s="58">
        <v>1</v>
      </c>
      <c r="B304" s="59" t="s">
        <v>80</v>
      </c>
      <c r="C304" s="45">
        <v>1</v>
      </c>
      <c r="D304" s="45">
        <v>1</v>
      </c>
      <c r="E304" s="45">
        <v>1</v>
      </c>
      <c r="F304" s="60">
        <f>0.61+0.61+0.61+0.616+0.616+0.61+0.61+0.61+0.61+0.61</f>
        <v>6.112000000000001</v>
      </c>
      <c r="G304" s="46">
        <v>1</v>
      </c>
      <c r="H304" s="46">
        <v>1</v>
      </c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81"/>
      <c r="T304" s="28"/>
      <c r="U304" s="28"/>
      <c r="V304" s="38"/>
      <c r="W304" s="38"/>
      <c r="X304" s="38"/>
      <c r="Y304" s="38"/>
      <c r="Z304" s="38"/>
      <c r="AA304" s="38"/>
      <c r="AB304" s="38"/>
      <c r="AC304" s="38"/>
      <c r="AD304" s="38"/>
      <c r="AE304" s="39"/>
      <c r="AF304" s="39"/>
      <c r="AG304" s="43">
        <f t="shared" ref="AG304:AG306" si="199">($F304+$G304)*AG$7</f>
        <v>0</v>
      </c>
      <c r="AH304" s="56">
        <f>((S304+U304)*$AH$7)+(T304*$AH$8)</f>
        <v>0</v>
      </c>
      <c r="AI304" s="56">
        <f>((S304+U304)*$AI$7)+(T304*$AI$8)</f>
        <v>0</v>
      </c>
      <c r="AJ304" s="56">
        <f>((S304+U304)*$AJ$7)+(T304*$AJ$8)</f>
        <v>0</v>
      </c>
      <c r="AK304" s="61">
        <f>T304*$AK$8</f>
        <v>0</v>
      </c>
      <c r="AL304" s="56">
        <f t="shared" ref="AL304:AL307" si="200">($L304)*AL$8</f>
        <v>0</v>
      </c>
      <c r="AM304" s="43">
        <f t="shared" ref="AM304:AM306" si="201">($F304+$G304)*AM$7</f>
        <v>0</v>
      </c>
      <c r="AN304" s="49"/>
      <c r="AO304" s="49"/>
    </row>
    <row r="305" spans="1:43" ht="15.75" customHeight="1" outlineLevel="1" x14ac:dyDescent="0.25">
      <c r="A305" s="58">
        <v>2</v>
      </c>
      <c r="B305" s="59" t="s">
        <v>94</v>
      </c>
      <c r="C305" s="45">
        <v>1</v>
      </c>
      <c r="D305" s="45">
        <v>1</v>
      </c>
      <c r="E305" s="45">
        <v>1</v>
      </c>
      <c r="F305" s="60">
        <f>0.61+0.61+0.61+0.61+0.61+0.616+0.616+0.61+0.61+0.61</f>
        <v>6.112000000000001</v>
      </c>
      <c r="G305" s="46">
        <v>1</v>
      </c>
      <c r="H305" s="46">
        <v>1</v>
      </c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81"/>
      <c r="T305" s="28"/>
      <c r="U305" s="28"/>
      <c r="V305" s="38"/>
      <c r="W305" s="38"/>
      <c r="X305" s="38"/>
      <c r="Y305" s="38"/>
      <c r="Z305" s="38"/>
      <c r="AA305" s="38"/>
      <c r="AB305" s="38"/>
      <c r="AC305" s="38"/>
      <c r="AD305" s="38"/>
      <c r="AE305" s="39"/>
      <c r="AF305" s="39"/>
      <c r="AG305" s="43">
        <f t="shared" si="199"/>
        <v>0</v>
      </c>
      <c r="AH305" s="56">
        <f>((S305+U305)*$AH$7)+(T305*$AH$8)</f>
        <v>0</v>
      </c>
      <c r="AI305" s="56">
        <f>((S305+U305)*$AI$7)+(T305*$AI$8)</f>
        <v>0</v>
      </c>
      <c r="AJ305" s="56">
        <f>((S305+U305)*$AJ$7)+(T305*$AJ$8)</f>
        <v>0</v>
      </c>
      <c r="AK305" s="61">
        <f>T305*$AK$8</f>
        <v>0</v>
      </c>
      <c r="AL305" s="56">
        <f t="shared" si="200"/>
        <v>0</v>
      </c>
      <c r="AM305" s="43">
        <f t="shared" si="201"/>
        <v>0</v>
      </c>
      <c r="AN305" s="49"/>
      <c r="AO305" s="49"/>
    </row>
    <row r="306" spans="1:43" ht="15.75" customHeight="1" outlineLevel="1" x14ac:dyDescent="0.25">
      <c r="A306" s="58">
        <v>4</v>
      </c>
      <c r="B306" s="59" t="s">
        <v>81</v>
      </c>
      <c r="C306" s="45">
        <v>1</v>
      </c>
      <c r="D306" s="45">
        <v>1</v>
      </c>
      <c r="E306" s="45">
        <v>1</v>
      </c>
      <c r="F306" s="60">
        <f>0.684+0.684+0.808+0.684+0.684</f>
        <v>3.5440000000000005</v>
      </c>
      <c r="G306" s="46">
        <v>1</v>
      </c>
      <c r="H306" s="46">
        <v>1</v>
      </c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81"/>
      <c r="T306" s="28"/>
      <c r="U306" s="28"/>
      <c r="V306" s="38"/>
      <c r="W306" s="38"/>
      <c r="X306" s="38"/>
      <c r="Y306" s="38"/>
      <c r="Z306" s="38"/>
      <c r="AA306" s="38"/>
      <c r="AB306" s="38"/>
      <c r="AC306" s="38"/>
      <c r="AD306" s="38"/>
      <c r="AE306" s="39"/>
      <c r="AF306" s="39"/>
      <c r="AG306" s="43">
        <f t="shared" si="199"/>
        <v>0</v>
      </c>
      <c r="AH306" s="56">
        <f>((S306+U306)*$AH$7)+(T306*$AH$8)</f>
        <v>0</v>
      </c>
      <c r="AI306" s="56">
        <f>((S306+U306)*$AI$7)+(T306*$AI$8)</f>
        <v>0</v>
      </c>
      <c r="AJ306" s="56">
        <f>((S306+U306)*$AJ$7)+(T306*$AJ$8)</f>
        <v>0</v>
      </c>
      <c r="AK306" s="61">
        <f>T306*$AK$8</f>
        <v>0</v>
      </c>
      <c r="AL306" s="56">
        <f t="shared" si="200"/>
        <v>0</v>
      </c>
      <c r="AM306" s="43">
        <f t="shared" si="201"/>
        <v>0</v>
      </c>
      <c r="AN306" s="49"/>
      <c r="AO306" s="49"/>
    </row>
    <row r="307" spans="1:43" ht="15.75" customHeight="1" outlineLevel="1" x14ac:dyDescent="0.25">
      <c r="A307" s="99"/>
      <c r="B307" s="34"/>
      <c r="C307" s="35"/>
      <c r="D307" s="35"/>
      <c r="E307" s="35"/>
      <c r="F307" s="36"/>
      <c r="G307" s="37"/>
      <c r="H307" s="37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81"/>
      <c r="T307" s="28"/>
      <c r="U307" s="28"/>
      <c r="V307" s="38"/>
      <c r="W307" s="38"/>
      <c r="X307" s="38"/>
      <c r="Y307" s="38"/>
      <c r="Z307" s="38"/>
      <c r="AA307" s="38"/>
      <c r="AB307" s="38"/>
      <c r="AC307" s="38"/>
      <c r="AD307" s="38"/>
      <c r="AE307" s="39"/>
      <c r="AF307" s="39"/>
      <c r="AG307" s="43"/>
      <c r="AH307" s="56"/>
      <c r="AI307" s="56"/>
      <c r="AJ307" s="56"/>
      <c r="AK307" s="61"/>
      <c r="AL307" s="56">
        <f t="shared" si="200"/>
        <v>0</v>
      </c>
      <c r="AM307" s="43"/>
      <c r="AN307" s="49"/>
      <c r="AO307" s="49"/>
    </row>
    <row r="308" spans="1:43" s="68" customFormat="1" ht="15.75" customHeight="1" x14ac:dyDescent="0.25">
      <c r="A308" s="65"/>
      <c r="B308" s="257" t="str">
        <f>B224</f>
        <v>3RD FLOOR</v>
      </c>
      <c r="C308" s="258"/>
      <c r="D308" s="258"/>
      <c r="E308" s="258"/>
      <c r="F308" s="258"/>
      <c r="G308" s="259"/>
      <c r="H308" s="66"/>
      <c r="I308" s="67">
        <f>SUM(I224:I307)</f>
        <v>171.71500000000009</v>
      </c>
      <c r="J308" s="67">
        <f t="shared" ref="J308:AP308" si="202">SUM(J224:J307)</f>
        <v>81.415000000000006</v>
      </c>
      <c r="K308" s="67">
        <f t="shared" si="202"/>
        <v>81.415000000000006</v>
      </c>
      <c r="L308" s="67">
        <f t="shared" si="202"/>
        <v>2.5317499999999997</v>
      </c>
      <c r="M308" s="67">
        <f t="shared" si="202"/>
        <v>0</v>
      </c>
      <c r="N308" s="67">
        <f t="shared" si="202"/>
        <v>0</v>
      </c>
      <c r="O308" s="67">
        <f t="shared" si="202"/>
        <v>0</v>
      </c>
      <c r="P308" s="67">
        <f t="shared" si="202"/>
        <v>44.314</v>
      </c>
      <c r="Q308" s="67">
        <f t="shared" si="202"/>
        <v>23.809000000000001</v>
      </c>
      <c r="R308" s="67">
        <f t="shared" si="202"/>
        <v>23.809000000000001</v>
      </c>
      <c r="S308" s="67">
        <f t="shared" si="202"/>
        <v>94.967399999999984</v>
      </c>
      <c r="T308" s="67">
        <f t="shared" si="202"/>
        <v>61.289999999999992</v>
      </c>
      <c r="U308" s="67">
        <f t="shared" si="202"/>
        <v>61.289999999999992</v>
      </c>
      <c r="V308" s="67">
        <f t="shared" si="202"/>
        <v>0</v>
      </c>
      <c r="W308" s="67">
        <f t="shared" si="202"/>
        <v>0</v>
      </c>
      <c r="X308" s="67">
        <f t="shared" si="202"/>
        <v>0</v>
      </c>
      <c r="Y308" s="67">
        <f t="shared" si="202"/>
        <v>0</v>
      </c>
      <c r="Z308" s="67">
        <f t="shared" si="202"/>
        <v>0</v>
      </c>
      <c r="AA308" s="67">
        <f t="shared" si="202"/>
        <v>0</v>
      </c>
      <c r="AB308" s="67">
        <f t="shared" si="202"/>
        <v>0</v>
      </c>
      <c r="AC308" s="67">
        <f t="shared" si="202"/>
        <v>0</v>
      </c>
      <c r="AD308" s="67">
        <f t="shared" si="202"/>
        <v>0</v>
      </c>
      <c r="AE308" s="67">
        <f t="shared" si="202"/>
        <v>0</v>
      </c>
      <c r="AF308" s="67">
        <f t="shared" si="202"/>
        <v>0</v>
      </c>
      <c r="AG308" s="67">
        <f t="shared" si="202"/>
        <v>0</v>
      </c>
      <c r="AH308" s="67">
        <f t="shared" si="202"/>
        <v>95.636038285357088</v>
      </c>
      <c r="AI308" s="67">
        <f t="shared" si="202"/>
        <v>19.183998033000002</v>
      </c>
      <c r="AJ308" s="67">
        <f t="shared" si="202"/>
        <v>29.247914621250001</v>
      </c>
      <c r="AK308" s="67">
        <f t="shared" si="202"/>
        <v>8373.9890599999944</v>
      </c>
      <c r="AL308" s="67">
        <f t="shared" si="202"/>
        <v>2.5317499999999997</v>
      </c>
      <c r="AM308" s="67">
        <f t="shared" si="202"/>
        <v>0</v>
      </c>
      <c r="AN308" s="67">
        <f t="shared" si="202"/>
        <v>0</v>
      </c>
      <c r="AO308" s="67">
        <f t="shared" si="202"/>
        <v>0</v>
      </c>
      <c r="AP308" s="67">
        <f t="shared" si="202"/>
        <v>0</v>
      </c>
      <c r="AQ308" s="1"/>
    </row>
    <row r="309" spans="1:43" s="79" customFormat="1" ht="15.75" customHeight="1" x14ac:dyDescent="0.25">
      <c r="A309" s="69"/>
      <c r="B309" s="246" t="s">
        <v>55</v>
      </c>
      <c r="C309" s="247"/>
      <c r="D309" s="247"/>
      <c r="E309" s="247"/>
      <c r="F309" s="72"/>
      <c r="G309" s="73"/>
      <c r="H309" s="74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6"/>
      <c r="AF309" s="76"/>
      <c r="AG309" s="77">
        <v>0</v>
      </c>
      <c r="AH309" s="77">
        <v>370</v>
      </c>
      <c r="AI309" s="77">
        <f>8500/2.83</f>
        <v>3003.5335689045937</v>
      </c>
      <c r="AJ309" s="78">
        <v>200</v>
      </c>
      <c r="AK309" s="78">
        <v>11</v>
      </c>
      <c r="AL309" s="78">
        <v>2000</v>
      </c>
      <c r="AM309" s="77">
        <f>70*10.764</f>
        <v>753.4799999999999</v>
      </c>
      <c r="AN309" s="78">
        <f>2800/2.83</f>
        <v>989.39929328621906</v>
      </c>
      <c r="AO309" s="78">
        <f>35*10.764*1.18</f>
        <v>444.55319999999995</v>
      </c>
      <c r="AQ309" s="1"/>
    </row>
    <row r="310" spans="1:43" s="79" customFormat="1" ht="15.75" customHeight="1" x14ac:dyDescent="0.25">
      <c r="A310" s="69"/>
      <c r="B310" s="246" t="s">
        <v>56</v>
      </c>
      <c r="C310" s="247"/>
      <c r="D310" s="247"/>
      <c r="E310" s="247"/>
      <c r="F310" s="72"/>
      <c r="G310" s="73"/>
      <c r="H310" s="74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6"/>
      <c r="AF310" s="76"/>
      <c r="AG310" s="77">
        <f t="shared" ref="AG310:AO310" si="203">AG308*AG309</f>
        <v>0</v>
      </c>
      <c r="AH310" s="77">
        <f t="shared" si="203"/>
        <v>35385.33416558212</v>
      </c>
      <c r="AI310" s="77">
        <f t="shared" si="203"/>
        <v>57619.782077915203</v>
      </c>
      <c r="AJ310" s="77">
        <f t="shared" si="203"/>
        <v>5849.5829242500004</v>
      </c>
      <c r="AK310" s="77">
        <f t="shared" si="203"/>
        <v>92113.879659999933</v>
      </c>
      <c r="AL310" s="77">
        <f t="shared" si="203"/>
        <v>5063.4999999999991</v>
      </c>
      <c r="AM310" s="77">
        <f t="shared" si="203"/>
        <v>0</v>
      </c>
      <c r="AN310" s="77">
        <f t="shared" si="203"/>
        <v>0</v>
      </c>
      <c r="AO310" s="77">
        <f t="shared" si="203"/>
        <v>0</v>
      </c>
      <c r="AP310" s="80">
        <f>SUM(AG310:AO310)</f>
        <v>196032.07882774726</v>
      </c>
      <c r="AQ310" s="1"/>
    </row>
    <row r="311" spans="1:43" s="79" customFormat="1" ht="15.75" customHeight="1" x14ac:dyDescent="0.25">
      <c r="A311" s="69"/>
      <c r="B311" s="70"/>
      <c r="C311" s="71"/>
      <c r="D311" s="71"/>
      <c r="E311" s="71"/>
      <c r="F311" s="72"/>
      <c r="G311" s="73"/>
      <c r="H311" s="74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6"/>
      <c r="AF311" s="76"/>
      <c r="AG311" s="77"/>
      <c r="AH311" s="77"/>
      <c r="AI311" s="77"/>
      <c r="AJ311" s="77"/>
      <c r="AK311" s="77"/>
      <c r="AL311" s="77"/>
      <c r="AM311" s="77"/>
      <c r="AN311" s="77"/>
      <c r="AO311" s="77"/>
      <c r="AP311" s="80"/>
      <c r="AQ311" s="1"/>
    </row>
    <row r="312" spans="1:43" ht="15.75" customHeight="1" x14ac:dyDescent="0.25">
      <c r="A312" s="23" t="s">
        <v>108</v>
      </c>
      <c r="B312" s="254" t="s">
        <v>109</v>
      </c>
      <c r="C312" s="255"/>
      <c r="D312" s="255"/>
      <c r="E312" s="255"/>
      <c r="F312" s="255"/>
      <c r="G312" s="256"/>
      <c r="H312" s="27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18"/>
      <c r="AF312" s="18"/>
      <c r="AG312" s="18"/>
      <c r="AH312" s="31"/>
      <c r="AI312" s="32"/>
      <c r="AJ312" s="28"/>
      <c r="AK312" s="28"/>
      <c r="AL312" s="28"/>
      <c r="AM312" s="18"/>
      <c r="AN312" s="28"/>
      <c r="AO312" s="28"/>
    </row>
    <row r="313" spans="1:43" ht="15.75" customHeight="1" outlineLevel="1" x14ac:dyDescent="0.25">
      <c r="A313" s="33"/>
      <c r="B313" s="44" t="s">
        <v>110</v>
      </c>
      <c r="C313" s="45"/>
      <c r="D313" s="45"/>
      <c r="E313" s="45"/>
      <c r="F313" s="46"/>
      <c r="G313" s="46"/>
      <c r="H313" s="46"/>
      <c r="I313" s="38"/>
      <c r="J313" s="46"/>
      <c r="K313" s="46"/>
      <c r="L313" s="46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9"/>
      <c r="AF313" s="39"/>
      <c r="AG313" s="47"/>
      <c r="AH313" s="47"/>
      <c r="AI313" s="47"/>
      <c r="AJ313" s="48"/>
      <c r="AK313" s="49"/>
      <c r="AL313" s="49"/>
      <c r="AM313" s="47"/>
      <c r="AN313" s="49"/>
      <c r="AO313" s="49"/>
    </row>
    <row r="314" spans="1:43" ht="15.75" customHeight="1" outlineLevel="1" x14ac:dyDescent="0.25">
      <c r="A314" s="58">
        <v>1</v>
      </c>
      <c r="B314" s="59" t="s">
        <v>63</v>
      </c>
      <c r="C314" s="45">
        <v>1</v>
      </c>
      <c r="D314" s="45">
        <v>1</v>
      </c>
      <c r="E314" s="45">
        <v>1</v>
      </c>
      <c r="F314" s="60">
        <v>5.4</v>
      </c>
      <c r="G314" s="46">
        <v>9.6999999999999993</v>
      </c>
      <c r="H314" s="46">
        <v>0.3</v>
      </c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81">
        <f>(($G314*$H314)+$F314)*$C314*$D314*$E314</f>
        <v>8.31</v>
      </c>
      <c r="T314" s="28">
        <f>(($F314))*$C314*$D314*$E314</f>
        <v>5.4</v>
      </c>
      <c r="U314" s="28">
        <f>(($F314))*$C314*$D314*$E314</f>
        <v>5.4</v>
      </c>
      <c r="V314" s="38"/>
      <c r="W314" s="38"/>
      <c r="X314" s="38"/>
      <c r="Y314" s="38"/>
      <c r="Z314" s="38"/>
      <c r="AA314" s="38"/>
      <c r="AB314" s="38"/>
      <c r="AC314" s="38"/>
      <c r="AD314" s="38"/>
      <c r="AE314" s="39"/>
      <c r="AF314" s="39"/>
      <c r="AG314" s="43">
        <f t="shared" ref="AG314:AG320" si="204">($F314+$G314)*AG$7</f>
        <v>0</v>
      </c>
      <c r="AH314" s="56">
        <f>((S314+U314)*$AH$7)+(T314*$AH$8)</f>
        <v>3.2037487857142861</v>
      </c>
      <c r="AI314" s="56">
        <f>((S314+U314)*$AI$7)+(T314*$AI$8)</f>
        <v>0.64265220000000012</v>
      </c>
      <c r="AJ314" s="56">
        <f>((S314+U314)*$AJ$7)+(T314*$AJ$8)</f>
        <v>0.97978725</v>
      </c>
      <c r="AK314" s="61">
        <f>T314*$AK$8</f>
        <v>271.56600000000003</v>
      </c>
      <c r="AL314" s="56">
        <f t="shared" ref="AL314:AL320" si="205">($L314)*AL$8</f>
        <v>0</v>
      </c>
      <c r="AM314" s="43">
        <f t="shared" ref="AM314:AM320" si="206">($F314+$G314)*AM$7</f>
        <v>0</v>
      </c>
      <c r="AN314" s="49"/>
      <c r="AO314" s="49"/>
    </row>
    <row r="315" spans="1:43" ht="15.75" customHeight="1" outlineLevel="1" x14ac:dyDescent="0.25">
      <c r="A315" s="58">
        <f>1+A314</f>
        <v>2</v>
      </c>
      <c r="B315" s="59" t="s">
        <v>64</v>
      </c>
      <c r="C315" s="45">
        <v>1</v>
      </c>
      <c r="D315" s="45">
        <v>1</v>
      </c>
      <c r="E315" s="45">
        <v>1</v>
      </c>
      <c r="F315" s="60">
        <v>2.3639999999999999</v>
      </c>
      <c r="G315" s="46">
        <v>6.15</v>
      </c>
      <c r="H315" s="46">
        <v>0.3</v>
      </c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81">
        <f>(($G315*$H315)+$F315)*$C315*$D315*$E315</f>
        <v>4.2089999999999996</v>
      </c>
      <c r="T315" s="28">
        <f>(($F315))*$C315*$D315*$E315</f>
        <v>2.3639999999999999</v>
      </c>
      <c r="U315" s="28">
        <f>(($F315))*$C315*$D315*$E315</f>
        <v>2.3639999999999999</v>
      </c>
      <c r="V315" s="38"/>
      <c r="W315" s="38"/>
      <c r="X315" s="38"/>
      <c r="Y315" s="38"/>
      <c r="Z315" s="38"/>
      <c r="AA315" s="38"/>
      <c r="AB315" s="38"/>
      <c r="AC315" s="38"/>
      <c r="AD315" s="38"/>
      <c r="AE315" s="39"/>
      <c r="AF315" s="39"/>
      <c r="AG315" s="43">
        <f t="shared" si="204"/>
        <v>0</v>
      </c>
      <c r="AH315" s="56">
        <f>((S315+U315)*$AH$7)+(T315*$AH$8)</f>
        <v>1.4771752357142858</v>
      </c>
      <c r="AI315" s="56">
        <f>((S315+U315)*$AI$7)+(T315*$AI$8)</f>
        <v>0.29631222000000002</v>
      </c>
      <c r="AJ315" s="56">
        <f>((S315+U315)*$AJ$7)+(T315*$AJ$8)</f>
        <v>0.45175747499999996</v>
      </c>
      <c r="AK315" s="61">
        <f>T315*$AK$8</f>
        <v>118.88556</v>
      </c>
      <c r="AL315" s="56">
        <f t="shared" si="205"/>
        <v>0</v>
      </c>
      <c r="AM315" s="43">
        <f t="shared" si="206"/>
        <v>0</v>
      </c>
      <c r="AN315" s="49"/>
      <c r="AO315" s="49"/>
    </row>
    <row r="316" spans="1:43" ht="15.75" customHeight="1" outlineLevel="1" x14ac:dyDescent="0.25">
      <c r="A316" s="58">
        <f t="shared" ref="A316:A320" si="207">1+A315</f>
        <v>3</v>
      </c>
      <c r="B316" s="59" t="s">
        <v>14</v>
      </c>
      <c r="C316" s="45">
        <v>1</v>
      </c>
      <c r="D316" s="45">
        <v>1</v>
      </c>
      <c r="E316" s="45">
        <v>1</v>
      </c>
      <c r="F316" s="60">
        <v>2.9249999999999998</v>
      </c>
      <c r="G316" s="46">
        <v>7.95</v>
      </c>
      <c r="H316" s="46">
        <v>0.3</v>
      </c>
      <c r="I316" s="63"/>
      <c r="J316" s="63"/>
      <c r="K316" s="63"/>
      <c r="L316" s="63"/>
      <c r="M316" s="81"/>
      <c r="N316" s="28"/>
      <c r="O316" s="28"/>
      <c r="P316" s="81">
        <f>(($G316*$H316)+$F316)*$C316*$D316*$E316</f>
        <v>5.31</v>
      </c>
      <c r="Q316" s="28">
        <f>(($F316))*$C316*$D316*$E316</f>
        <v>2.9249999999999998</v>
      </c>
      <c r="R316" s="28">
        <f>(($F316))*$C316*$D316*$E316</f>
        <v>2.9249999999999998</v>
      </c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9"/>
      <c r="AF316" s="39"/>
      <c r="AG316" s="43">
        <f t="shared" si="204"/>
        <v>0</v>
      </c>
      <c r="AH316" s="56">
        <f>((P316+R316)*$AH$7)+(Q316*$AH$8)</f>
        <v>1.8410771785714286</v>
      </c>
      <c r="AI316" s="56">
        <f>((P316+R316)*$AI$7)+(Q316*$AI$8)</f>
        <v>0.36930870000000005</v>
      </c>
      <c r="AJ316" s="56">
        <f>((P316+R316)*$AJ$7)+(Q316*$AJ$8)</f>
        <v>0.56304787499999986</v>
      </c>
      <c r="AK316" s="61">
        <f>Q316*$AK$8</f>
        <v>147.09824999999998</v>
      </c>
      <c r="AL316" s="56">
        <f t="shared" si="205"/>
        <v>0</v>
      </c>
      <c r="AM316" s="43">
        <f t="shared" si="206"/>
        <v>0</v>
      </c>
      <c r="AN316" s="49"/>
      <c r="AO316" s="49"/>
    </row>
    <row r="317" spans="1:43" s="93" customFormat="1" ht="15.75" customHeight="1" outlineLevel="1" x14ac:dyDescent="0.25">
      <c r="A317" s="82">
        <f t="shared" si="207"/>
        <v>4</v>
      </c>
      <c r="B317" s="83" t="s">
        <v>59</v>
      </c>
      <c r="C317" s="84">
        <v>1</v>
      </c>
      <c r="D317" s="84">
        <v>1</v>
      </c>
      <c r="E317" s="84">
        <v>1</v>
      </c>
      <c r="F317" s="85">
        <v>1.9239999999999999</v>
      </c>
      <c r="G317" s="86">
        <v>5.55</v>
      </c>
      <c r="H317" s="46">
        <v>0.35</v>
      </c>
      <c r="I317" s="87">
        <f>(($G317*$H317)+$F317)*$C317*$D317*$E317</f>
        <v>3.8664999999999998</v>
      </c>
      <c r="J317" s="88">
        <f>(($F317))*$C317*$D317*$E317</f>
        <v>1.9239999999999999</v>
      </c>
      <c r="K317" s="88">
        <f t="shared" ref="K317:K318" si="208">(($F317))*$C317*$D317*$E317</f>
        <v>1.9239999999999999</v>
      </c>
      <c r="L317" s="88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90"/>
      <c r="AF317" s="90"/>
      <c r="AG317" s="91">
        <f t="shared" si="204"/>
        <v>0</v>
      </c>
      <c r="AH317" s="91">
        <f>((I317+L317)*$AH$7)+(J317*$AH$8)</f>
        <v>1.0083769892857144</v>
      </c>
      <c r="AI317" s="91">
        <f>((I317+L317)*$AI$7)+(J317*$AI$8)</f>
        <v>0.20227419000000002</v>
      </c>
      <c r="AJ317" s="91">
        <f>((I317+L317)*$AJ$7)+(J317*$AJ$8)</f>
        <v>0.30838713749999996</v>
      </c>
      <c r="AK317" s="92">
        <f>J317*$AK$8</f>
        <v>96.757959999999997</v>
      </c>
      <c r="AL317" s="56">
        <f t="shared" si="205"/>
        <v>0</v>
      </c>
      <c r="AM317" s="91">
        <f t="shared" si="206"/>
        <v>0</v>
      </c>
      <c r="AN317" s="92"/>
      <c r="AO317" s="92"/>
    </row>
    <row r="318" spans="1:43" s="93" customFormat="1" ht="15.75" customHeight="1" outlineLevel="1" x14ac:dyDescent="0.25">
      <c r="A318" s="82">
        <f t="shared" si="207"/>
        <v>5</v>
      </c>
      <c r="B318" s="83" t="s">
        <v>65</v>
      </c>
      <c r="C318" s="84">
        <v>1</v>
      </c>
      <c r="D318" s="84">
        <v>1</v>
      </c>
      <c r="E318" s="84">
        <v>1</v>
      </c>
      <c r="F318" s="85">
        <v>1.01</v>
      </c>
      <c r="G318" s="86">
        <v>4.2</v>
      </c>
      <c r="H318" s="86">
        <f>H317+H317</f>
        <v>0.7</v>
      </c>
      <c r="I318" s="87">
        <f>(($G318*$H318)+$F318)*$C318*$D318*$E318</f>
        <v>3.95</v>
      </c>
      <c r="J318" s="88">
        <f>(($F318))*$C318*$D318*$E318</f>
        <v>1.01</v>
      </c>
      <c r="K318" s="88">
        <f t="shared" si="208"/>
        <v>1.01</v>
      </c>
      <c r="L318" s="88">
        <f>F318*0.25</f>
        <v>0.2525</v>
      </c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90"/>
      <c r="AF318" s="90"/>
      <c r="AG318" s="91">
        <f t="shared" si="204"/>
        <v>0</v>
      </c>
      <c r="AH318" s="91">
        <f>((I318+L318)*$AH$7)+(J318*$AH$8)</f>
        <v>0.81335482738095255</v>
      </c>
      <c r="AI318" s="91">
        <f>((I318+L318)*$AI$7)+(J318*$AI$8)</f>
        <v>0.16315395000000002</v>
      </c>
      <c r="AJ318" s="91">
        <f>((I318+L318)*$AJ$7)+(J318*$AJ$8)</f>
        <v>0.24874443749999997</v>
      </c>
      <c r="AK318" s="92">
        <f>J318*$AK$8</f>
        <v>50.792900000000003</v>
      </c>
      <c r="AL318" s="56">
        <f t="shared" si="205"/>
        <v>0.2525</v>
      </c>
      <c r="AM318" s="91">
        <f t="shared" si="206"/>
        <v>0</v>
      </c>
      <c r="AN318" s="92"/>
      <c r="AO318" s="92"/>
    </row>
    <row r="319" spans="1:43" ht="15.75" customHeight="1" outlineLevel="1" x14ac:dyDescent="0.25">
      <c r="A319" s="58">
        <v>6</v>
      </c>
      <c r="B319" s="59" t="s">
        <v>66</v>
      </c>
      <c r="C319" s="45">
        <v>1</v>
      </c>
      <c r="D319" s="45">
        <v>1</v>
      </c>
      <c r="E319" s="45">
        <v>1</v>
      </c>
      <c r="F319" s="60">
        <v>3.72</v>
      </c>
      <c r="G319" s="46">
        <v>7.9</v>
      </c>
      <c r="H319" s="46">
        <v>0.35</v>
      </c>
      <c r="I319" s="81">
        <f>(($G319*$H319)+$F319)*$C319*$D319*$E319</f>
        <v>6.4850000000000003</v>
      </c>
      <c r="J319" s="28">
        <f t="shared" ref="J319:K320" si="209">(($F319))*$C319*$D319*$E319</f>
        <v>3.72</v>
      </c>
      <c r="K319" s="28">
        <f t="shared" si="209"/>
        <v>3.72</v>
      </c>
      <c r="L319" s="2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9"/>
      <c r="AF319" s="39"/>
      <c r="AG319" s="43">
        <f t="shared" si="204"/>
        <v>0</v>
      </c>
      <c r="AH319" s="56">
        <f>((I319+L319)*$AH$7)+(J319*$AH$8)</f>
        <v>1.8201632738095239</v>
      </c>
      <c r="AI319" s="56">
        <f>((I319+L319)*$AI$7)+(J319*$AI$8)</f>
        <v>0.36511350000000009</v>
      </c>
      <c r="AJ319" s="56">
        <f>((I319+L319)*$AJ$7)+(J319*$AJ$8)</f>
        <v>0.55665187500000002</v>
      </c>
      <c r="AK319" s="61">
        <f>J319*$AK$8</f>
        <v>187.0788</v>
      </c>
      <c r="AL319" s="56">
        <f t="shared" si="205"/>
        <v>0</v>
      </c>
      <c r="AM319" s="43">
        <f t="shared" si="206"/>
        <v>0</v>
      </c>
      <c r="AN319" s="49"/>
      <c r="AO319" s="49"/>
    </row>
    <row r="320" spans="1:43" ht="15.75" customHeight="1" outlineLevel="1" x14ac:dyDescent="0.25">
      <c r="A320" s="58">
        <f t="shared" si="207"/>
        <v>7</v>
      </c>
      <c r="B320" s="59" t="s">
        <v>67</v>
      </c>
      <c r="C320" s="45">
        <v>1</v>
      </c>
      <c r="D320" s="45">
        <v>1</v>
      </c>
      <c r="E320" s="45">
        <v>1</v>
      </c>
      <c r="F320" s="60">
        <v>3.36</v>
      </c>
      <c r="G320" s="46">
        <v>7.6</v>
      </c>
      <c r="H320" s="46">
        <v>0.35</v>
      </c>
      <c r="I320" s="81">
        <f>(($G320*$H320)+$F320)*$C320*$D320*$E320</f>
        <v>6.02</v>
      </c>
      <c r="J320" s="28">
        <f t="shared" si="209"/>
        <v>3.36</v>
      </c>
      <c r="K320" s="28">
        <f t="shared" si="209"/>
        <v>3.36</v>
      </c>
      <c r="L320" s="2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9"/>
      <c r="AF320" s="39"/>
      <c r="AG320" s="43">
        <f t="shared" si="204"/>
        <v>0</v>
      </c>
      <c r="AH320" s="56">
        <f>((I320+L320)*$AH$7)+(J320*$AH$8)</f>
        <v>1.6652696666666666</v>
      </c>
      <c r="AI320" s="56">
        <f>((I320+L320)*$AI$7)+(J320*$AI$8)</f>
        <v>0.33404280000000003</v>
      </c>
      <c r="AJ320" s="56">
        <f>((I320+L320)*$AJ$7)+(J320*$AJ$8)</f>
        <v>0.50928149999999994</v>
      </c>
      <c r="AK320" s="61">
        <f>J320*$AK$8</f>
        <v>168.9744</v>
      </c>
      <c r="AL320" s="56">
        <f t="shared" si="205"/>
        <v>0</v>
      </c>
      <c r="AM320" s="43">
        <f t="shared" si="206"/>
        <v>0</v>
      </c>
      <c r="AN320" s="49"/>
      <c r="AO320" s="49"/>
    </row>
    <row r="321" spans="1:41" ht="15.75" customHeight="1" outlineLevel="1" x14ac:dyDescent="0.25">
      <c r="A321" s="58"/>
      <c r="B321" s="59"/>
      <c r="C321" s="45"/>
      <c r="D321" s="45"/>
      <c r="E321" s="45"/>
      <c r="F321" s="60"/>
      <c r="G321" s="46"/>
      <c r="H321" s="46"/>
      <c r="I321" s="63"/>
      <c r="J321" s="63"/>
      <c r="K321" s="63"/>
      <c r="L321" s="63"/>
      <c r="M321" s="81"/>
      <c r="N321" s="28"/>
      <c r="O321" s="28"/>
      <c r="P321" s="81"/>
      <c r="Q321" s="28"/>
      <c r="R321" s="2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9"/>
      <c r="AF321" s="39"/>
      <c r="AG321" s="43"/>
      <c r="AH321" s="56"/>
      <c r="AI321" s="56"/>
      <c r="AJ321" s="62"/>
      <c r="AK321" s="61"/>
      <c r="AL321" s="61"/>
      <c r="AM321" s="43"/>
      <c r="AN321" s="49"/>
      <c r="AO321" s="49"/>
    </row>
    <row r="322" spans="1:41" ht="15.75" customHeight="1" outlineLevel="1" x14ac:dyDescent="0.25">
      <c r="A322" s="33"/>
      <c r="B322" s="44" t="s">
        <v>111</v>
      </c>
      <c r="C322" s="45"/>
      <c r="D322" s="45"/>
      <c r="E322" s="45"/>
      <c r="F322" s="46"/>
      <c r="G322" s="46"/>
      <c r="H322" s="46"/>
      <c r="I322" s="38"/>
      <c r="J322" s="46"/>
      <c r="K322" s="46"/>
      <c r="L322" s="46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9"/>
      <c r="AF322" s="39"/>
      <c r="AG322" s="47"/>
      <c r="AH322" s="47"/>
      <c r="AI322" s="47"/>
      <c r="AJ322" s="48"/>
      <c r="AK322" s="49"/>
      <c r="AL322" s="49"/>
      <c r="AM322" s="47"/>
      <c r="AN322" s="49"/>
      <c r="AO322" s="49"/>
    </row>
    <row r="323" spans="1:41" ht="15.75" customHeight="1" outlineLevel="1" x14ac:dyDescent="0.25">
      <c r="A323" s="58">
        <v>1</v>
      </c>
      <c r="B323" s="59" t="s">
        <v>63</v>
      </c>
      <c r="C323" s="45">
        <v>1</v>
      </c>
      <c r="D323" s="45">
        <v>1</v>
      </c>
      <c r="E323" s="45">
        <v>1</v>
      </c>
      <c r="F323" s="60">
        <v>5</v>
      </c>
      <c r="G323" s="46">
        <v>9.25</v>
      </c>
      <c r="H323" s="46">
        <v>0.3</v>
      </c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81">
        <f>(($G323*$H323)+$F323)*$C323*$D323*$E323</f>
        <v>7.7750000000000004</v>
      </c>
      <c r="T323" s="28">
        <f>(($F323))*$C323*$D323*$E323</f>
        <v>5</v>
      </c>
      <c r="U323" s="28">
        <f>(($F323))*$C323*$D323*$E323</f>
        <v>5</v>
      </c>
      <c r="V323" s="38"/>
      <c r="W323" s="38"/>
      <c r="X323" s="38"/>
      <c r="Y323" s="38"/>
      <c r="Z323" s="38"/>
      <c r="AA323" s="38"/>
      <c r="AB323" s="38"/>
      <c r="AC323" s="38"/>
      <c r="AD323" s="38"/>
      <c r="AE323" s="39"/>
      <c r="AF323" s="39"/>
      <c r="AG323" s="43">
        <f>($F323+$G323)*AG$7</f>
        <v>0</v>
      </c>
      <c r="AH323" s="56">
        <f>((S323+U323)*$AH$7)+(T323*$AH$8)</f>
        <v>2.976963630952381</v>
      </c>
      <c r="AI323" s="56">
        <f>((S323+U323)*$AI$7)+(T323*$AI$8)</f>
        <v>0.59716049999999998</v>
      </c>
      <c r="AJ323" s="56">
        <f>((S323+U323)*$AJ$7)+(T323*$AJ$8)</f>
        <v>0.91043062499999994</v>
      </c>
      <c r="AK323" s="61">
        <f>T323*$AK$8</f>
        <v>251.45</v>
      </c>
      <c r="AL323" s="56">
        <f t="shared" ref="AL323:AL328" si="210">($L323)*AL$8</f>
        <v>0</v>
      </c>
      <c r="AM323" s="43">
        <f>($F323+$G323)*AM$7</f>
        <v>0</v>
      </c>
      <c r="AN323" s="49"/>
      <c r="AO323" s="49"/>
    </row>
    <row r="324" spans="1:41" ht="15.75" customHeight="1" outlineLevel="1" x14ac:dyDescent="0.25">
      <c r="A324" s="58">
        <f>1+A323</f>
        <v>2</v>
      </c>
      <c r="B324" s="59" t="s">
        <v>14</v>
      </c>
      <c r="C324" s="45">
        <v>1</v>
      </c>
      <c r="D324" s="45">
        <v>1</v>
      </c>
      <c r="E324" s="45">
        <v>1</v>
      </c>
      <c r="F324" s="60">
        <v>2.29</v>
      </c>
      <c r="G324" s="46">
        <v>6.65</v>
      </c>
      <c r="H324" s="46">
        <v>0.3</v>
      </c>
      <c r="I324" s="63"/>
      <c r="J324" s="63"/>
      <c r="K324" s="63"/>
      <c r="L324" s="63"/>
      <c r="M324" s="81"/>
      <c r="N324" s="28"/>
      <c r="O324" s="28"/>
      <c r="P324" s="81">
        <f>(($G324*$H324)+$F324)*$C324*$D324*$E324</f>
        <v>4.2850000000000001</v>
      </c>
      <c r="Q324" s="28">
        <f>(($F324))*$C324*$D324*$E324</f>
        <v>2.29</v>
      </c>
      <c r="R324" s="28">
        <f>(($F324))*$C324*$D324*$E324</f>
        <v>2.29</v>
      </c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9"/>
      <c r="AF324" s="39"/>
      <c r="AG324" s="43">
        <f>($F324+$G324)*AG$7</f>
        <v>0</v>
      </c>
      <c r="AH324" s="56">
        <f>((P324+R324)*$AH$7)+(Q324*$AH$8)</f>
        <v>1.4580912976190477</v>
      </c>
      <c r="AI324" s="56">
        <f>((P324+R324)*$AI$7)+(Q324*$AI$8)</f>
        <v>0.29248410000000002</v>
      </c>
      <c r="AJ324" s="56">
        <f>((P324+R324)*$AJ$7)+(Q324*$AJ$8)</f>
        <v>0.44592112499999992</v>
      </c>
      <c r="AK324" s="61">
        <f>Q324*$AK$8</f>
        <v>115.1641</v>
      </c>
      <c r="AL324" s="56">
        <f t="shared" si="210"/>
        <v>0</v>
      </c>
      <c r="AM324" s="43">
        <f>($F324+$G324)*AM$7</f>
        <v>0</v>
      </c>
      <c r="AN324" s="49"/>
      <c r="AO324" s="49"/>
    </row>
    <row r="325" spans="1:41" s="93" customFormat="1" ht="15.75" customHeight="1" outlineLevel="1" x14ac:dyDescent="0.25">
      <c r="A325" s="82">
        <f t="shared" ref="A325:A326" si="211">1+A324</f>
        <v>3</v>
      </c>
      <c r="B325" s="83" t="s">
        <v>59</v>
      </c>
      <c r="C325" s="84">
        <v>1</v>
      </c>
      <c r="D325" s="84">
        <v>1</v>
      </c>
      <c r="E325" s="84">
        <v>1</v>
      </c>
      <c r="F325" s="85">
        <v>1.92</v>
      </c>
      <c r="G325" s="86">
        <v>5.55</v>
      </c>
      <c r="H325" s="46">
        <v>0.35</v>
      </c>
      <c r="I325" s="87">
        <f>(($G325*$H325)+$F325)*$C325*$D325*$E325</f>
        <v>3.8624999999999998</v>
      </c>
      <c r="J325" s="88">
        <f>(($F325))*$C325*$D325*$E325</f>
        <v>1.92</v>
      </c>
      <c r="K325" s="88">
        <f t="shared" ref="K325:K326" si="212">(($F325))*$C325*$D325*$E325</f>
        <v>1.92</v>
      </c>
      <c r="L325" s="88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90"/>
      <c r="AF325" s="90"/>
      <c r="AG325" s="91">
        <f>($F325+$G325)*AG$7</f>
        <v>0</v>
      </c>
      <c r="AH325" s="91">
        <f>((I325+L325)*$AH$7)+(J325*$AH$8)</f>
        <v>1.0068084464285714</v>
      </c>
      <c r="AI325" s="91">
        <f>((I325+L325)*$AI$7)+(J325*$AI$8)</f>
        <v>0.20195954999999999</v>
      </c>
      <c r="AJ325" s="91">
        <f>((I325+L325)*$AJ$7)+(J325*$AJ$8)</f>
        <v>0.30790743749999994</v>
      </c>
      <c r="AK325" s="92">
        <f>J325*$AK$8</f>
        <v>96.556799999999996</v>
      </c>
      <c r="AL325" s="56">
        <f t="shared" si="210"/>
        <v>0</v>
      </c>
      <c r="AM325" s="91">
        <f>($F325+$G325)*AM$7</f>
        <v>0</v>
      </c>
      <c r="AN325" s="92"/>
      <c r="AO325" s="92"/>
    </row>
    <row r="326" spans="1:41" s="93" customFormat="1" ht="15.75" customHeight="1" outlineLevel="1" x14ac:dyDescent="0.25">
      <c r="A326" s="82">
        <f t="shared" si="211"/>
        <v>4</v>
      </c>
      <c r="B326" s="83" t="s">
        <v>65</v>
      </c>
      <c r="C326" s="84">
        <v>1</v>
      </c>
      <c r="D326" s="84">
        <v>1</v>
      </c>
      <c r="E326" s="84">
        <v>1</v>
      </c>
      <c r="F326" s="85">
        <v>1.0129999999999999</v>
      </c>
      <c r="G326" s="86">
        <v>4.2</v>
      </c>
      <c r="H326" s="86">
        <f>H325+H325</f>
        <v>0.7</v>
      </c>
      <c r="I326" s="87">
        <f>(($G326*$H326)+$F326)*$C326*$D326*$E326</f>
        <v>3.9529999999999998</v>
      </c>
      <c r="J326" s="88">
        <f>(($F326))*$C326*$D326*$E326</f>
        <v>1.0129999999999999</v>
      </c>
      <c r="K326" s="88">
        <f t="shared" si="212"/>
        <v>1.0129999999999999</v>
      </c>
      <c r="L326" s="88">
        <f>F326*0.25</f>
        <v>0.25324999999999998</v>
      </c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90"/>
      <c r="AF326" s="90"/>
      <c r="AG326" s="91">
        <f t="shared" ref="AG326" si="213">($F326+$G326)*AG$7</f>
        <v>0</v>
      </c>
      <c r="AH326" s="91">
        <f>((I326+L326)*$AH$7)+(J326*$AH$8)</f>
        <v>0.81462926845238093</v>
      </c>
      <c r="AI326" s="91">
        <f>((I326+L326)*$AI$7)+(J326*$AI$8)</f>
        <v>0.16340959500000002</v>
      </c>
      <c r="AJ326" s="91">
        <f>((I326+L326)*$AJ$7)+(J326*$AJ$8)</f>
        <v>0.24913419374999995</v>
      </c>
      <c r="AK326" s="92">
        <f>J326*$AK$8</f>
        <v>50.943769999999994</v>
      </c>
      <c r="AL326" s="56">
        <f t="shared" si="210"/>
        <v>0.25324999999999998</v>
      </c>
      <c r="AM326" s="91">
        <f t="shared" ref="AM326" si="214">($F326+$G326)*AM$7</f>
        <v>0</v>
      </c>
      <c r="AN326" s="92"/>
      <c r="AO326" s="92"/>
    </row>
    <row r="327" spans="1:41" ht="15.75" customHeight="1" outlineLevel="1" x14ac:dyDescent="0.25">
      <c r="A327" s="58">
        <v>5</v>
      </c>
      <c r="B327" s="59" t="s">
        <v>66</v>
      </c>
      <c r="C327" s="45">
        <v>1</v>
      </c>
      <c r="D327" s="45">
        <v>1</v>
      </c>
      <c r="E327" s="45">
        <v>1</v>
      </c>
      <c r="F327" s="60">
        <v>3.64</v>
      </c>
      <c r="G327" s="46">
        <v>7.8</v>
      </c>
      <c r="H327" s="46">
        <v>0.35</v>
      </c>
      <c r="I327" s="81">
        <f>(($G327*$H327)+$F327)*$C327*$D327*$E327</f>
        <v>6.37</v>
      </c>
      <c r="J327" s="28">
        <f t="shared" ref="J327:K328" si="215">(($F327))*$C327*$D327*$E327</f>
        <v>3.64</v>
      </c>
      <c r="K327" s="28">
        <f t="shared" si="215"/>
        <v>3.64</v>
      </c>
      <c r="L327" s="2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9"/>
      <c r="AF327" s="39"/>
      <c r="AG327" s="43">
        <f>($F327+$G327)*AG$7</f>
        <v>0</v>
      </c>
      <c r="AH327" s="56">
        <f>((I327+L327)*$AH$7)+(J327*$AH$8)</f>
        <v>1.7842175</v>
      </c>
      <c r="AI327" s="56">
        <f>((I327+L327)*$AI$7)+(J327*$AI$8)</f>
        <v>0.35790300000000003</v>
      </c>
      <c r="AJ327" s="56">
        <f>((I327+L327)*$AJ$7)+(J327*$AJ$8)</f>
        <v>0.54565874999999997</v>
      </c>
      <c r="AK327" s="61">
        <f>J327*$AK$8</f>
        <v>183.0556</v>
      </c>
      <c r="AL327" s="56">
        <f t="shared" si="210"/>
        <v>0</v>
      </c>
      <c r="AM327" s="43">
        <f>($F327+$G327)*AM$7</f>
        <v>0</v>
      </c>
      <c r="AN327" s="49"/>
      <c r="AO327" s="49"/>
    </row>
    <row r="328" spans="1:41" ht="15.75" customHeight="1" outlineLevel="1" x14ac:dyDescent="0.25">
      <c r="A328" s="58">
        <f t="shared" ref="A328" si="216">1+A327</f>
        <v>6</v>
      </c>
      <c r="B328" s="59" t="s">
        <v>67</v>
      </c>
      <c r="C328" s="45">
        <v>1</v>
      </c>
      <c r="D328" s="45">
        <v>1</v>
      </c>
      <c r="E328" s="45">
        <v>1</v>
      </c>
      <c r="F328" s="60">
        <v>2.9</v>
      </c>
      <c r="G328" s="46">
        <v>7.05</v>
      </c>
      <c r="H328" s="46">
        <v>0.35</v>
      </c>
      <c r="I328" s="81">
        <f>(($G328*$H328)+$F328)*$C328*$D328*$E328</f>
        <v>5.3674999999999997</v>
      </c>
      <c r="J328" s="28">
        <f t="shared" si="215"/>
        <v>2.9</v>
      </c>
      <c r="K328" s="28">
        <f t="shared" si="215"/>
        <v>2.9</v>
      </c>
      <c r="L328" s="2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9"/>
      <c r="AF328" s="39"/>
      <c r="AG328" s="43">
        <f>($F328+$G328)*AG$7</f>
        <v>0</v>
      </c>
      <c r="AH328" s="56">
        <f>((I328+L328)*$AH$7)+(J328*$AH$8)</f>
        <v>1.4597251964285713</v>
      </c>
      <c r="AI328" s="56">
        <f>((I328+L328)*$AI$7)+(J328*$AI$8)</f>
        <v>0.29281184999999998</v>
      </c>
      <c r="AJ328" s="56">
        <f>((I328+L328)*$AJ$7)+(J328*$AJ$8)</f>
        <v>0.44642081249999999</v>
      </c>
      <c r="AK328" s="61">
        <f>J328*$AK$8</f>
        <v>145.84099999999998</v>
      </c>
      <c r="AL328" s="56">
        <f t="shared" si="210"/>
        <v>0</v>
      </c>
      <c r="AM328" s="43">
        <f>($F328+$G328)*AM$7</f>
        <v>0</v>
      </c>
      <c r="AN328" s="49"/>
      <c r="AO328" s="49"/>
    </row>
    <row r="329" spans="1:41" ht="15.75" customHeight="1" outlineLevel="1" x14ac:dyDescent="0.25">
      <c r="A329" s="58"/>
      <c r="B329" s="59"/>
      <c r="C329" s="94"/>
      <c r="D329" s="94"/>
      <c r="E329" s="94"/>
      <c r="F329" s="60"/>
      <c r="G329" s="60"/>
      <c r="H329" s="60"/>
      <c r="I329" s="81"/>
      <c r="J329" s="28"/>
      <c r="K329" s="28"/>
      <c r="L329" s="28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6"/>
      <c r="AF329" s="96"/>
      <c r="AG329" s="97"/>
      <c r="AH329" s="98"/>
      <c r="AI329" s="98"/>
      <c r="AJ329" s="98"/>
      <c r="AK329" s="54"/>
      <c r="AL329" s="54"/>
      <c r="AM329" s="97"/>
      <c r="AN329" s="28"/>
      <c r="AO329" s="28"/>
    </row>
    <row r="330" spans="1:41" ht="15.75" customHeight="1" outlineLevel="1" x14ac:dyDescent="0.25">
      <c r="A330" s="33"/>
      <c r="B330" s="44" t="s">
        <v>112</v>
      </c>
      <c r="C330" s="45"/>
      <c r="D330" s="45"/>
      <c r="E330" s="45"/>
      <c r="F330" s="46"/>
      <c r="G330" s="46"/>
      <c r="H330" s="46"/>
      <c r="I330" s="38"/>
      <c r="J330" s="46"/>
      <c r="K330" s="46"/>
      <c r="L330" s="46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9"/>
      <c r="AF330" s="39"/>
      <c r="AG330" s="47"/>
      <c r="AH330" s="47"/>
      <c r="AI330" s="47"/>
      <c r="AJ330" s="48"/>
      <c r="AK330" s="49"/>
      <c r="AL330" s="49"/>
      <c r="AM330" s="47"/>
      <c r="AN330" s="49"/>
      <c r="AO330" s="49"/>
    </row>
    <row r="331" spans="1:41" ht="15.75" customHeight="1" outlineLevel="1" x14ac:dyDescent="0.25">
      <c r="A331" s="58">
        <v>1</v>
      </c>
      <c r="B331" s="59" t="s">
        <v>63</v>
      </c>
      <c r="C331" s="45">
        <v>1</v>
      </c>
      <c r="D331" s="45">
        <v>1</v>
      </c>
      <c r="E331" s="45">
        <v>1</v>
      </c>
      <c r="F331" s="60">
        <v>6.22</v>
      </c>
      <c r="G331" s="46">
        <v>10.65</v>
      </c>
      <c r="H331" s="46">
        <v>0.3</v>
      </c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81">
        <f>(($G331*$H331)+$F331)*$C331*$D331*$E331</f>
        <v>9.4149999999999991</v>
      </c>
      <c r="T331" s="28">
        <f>(($F331))*$C331*$D331*$E331</f>
        <v>6.22</v>
      </c>
      <c r="U331" s="28">
        <f>(($F331))*$C331*$D331*$E331</f>
        <v>6.22</v>
      </c>
      <c r="V331" s="38"/>
      <c r="W331" s="38"/>
      <c r="X331" s="38"/>
      <c r="Y331" s="38"/>
      <c r="Z331" s="38"/>
      <c r="AA331" s="38"/>
      <c r="AB331" s="38"/>
      <c r="AC331" s="38"/>
      <c r="AD331" s="38"/>
      <c r="AE331" s="39"/>
      <c r="AF331" s="39"/>
      <c r="AG331" s="43">
        <f t="shared" ref="AG331:AG336" si="217">($F331+$G331)*AG$7</f>
        <v>0</v>
      </c>
      <c r="AH331" s="56">
        <f>((S331+U331)*$AH$7)+(T331*$AH$8)</f>
        <v>3.6697367261904761</v>
      </c>
      <c r="AI331" s="56">
        <f>((S331+U331)*$AI$7)+(T331*$AI$8)</f>
        <v>0.73612650000000002</v>
      </c>
      <c r="AJ331" s="56">
        <f>((S331+U331)*$AJ$7)+(T331*$AJ$8)</f>
        <v>1.1222981249999997</v>
      </c>
      <c r="AK331" s="61">
        <f>T331*$AK$8</f>
        <v>312.80379999999997</v>
      </c>
      <c r="AL331" s="56">
        <f t="shared" ref="AL331:AL336" si="218">($L331)*AL$8</f>
        <v>0</v>
      </c>
      <c r="AM331" s="43">
        <f t="shared" ref="AM331:AM336" si="219">($F331+$G331)*AM$7</f>
        <v>0</v>
      </c>
      <c r="AN331" s="49"/>
      <c r="AO331" s="49"/>
    </row>
    <row r="332" spans="1:41" ht="15.75" customHeight="1" outlineLevel="1" x14ac:dyDescent="0.25">
      <c r="A332" s="58">
        <f>1+A331</f>
        <v>2</v>
      </c>
      <c r="B332" s="59" t="s">
        <v>14</v>
      </c>
      <c r="C332" s="45">
        <v>1</v>
      </c>
      <c r="D332" s="45">
        <v>1</v>
      </c>
      <c r="E332" s="45">
        <v>1</v>
      </c>
      <c r="F332" s="60">
        <v>2.29</v>
      </c>
      <c r="G332" s="46">
        <v>6.65</v>
      </c>
      <c r="H332" s="46">
        <v>0.3</v>
      </c>
      <c r="I332" s="63"/>
      <c r="J332" s="63"/>
      <c r="K332" s="63"/>
      <c r="L332" s="63"/>
      <c r="M332" s="81"/>
      <c r="N332" s="28"/>
      <c r="O332" s="28"/>
      <c r="P332" s="81">
        <f>(($G332*$H332)+$F332)*$C332*$D332*$E332</f>
        <v>4.2850000000000001</v>
      </c>
      <c r="Q332" s="28">
        <f>(($F332))*$C332*$D332*$E332</f>
        <v>2.29</v>
      </c>
      <c r="R332" s="28">
        <f>(($F332))*$C332*$D332*$E332</f>
        <v>2.29</v>
      </c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9"/>
      <c r="AF332" s="39"/>
      <c r="AG332" s="43">
        <f t="shared" si="217"/>
        <v>0</v>
      </c>
      <c r="AH332" s="56">
        <f>((P332+R332)*$AH$7)+(Q332*$AH$8)</f>
        <v>1.4580912976190477</v>
      </c>
      <c r="AI332" s="56">
        <f>((P332+R332)*$AI$7)+(Q332*$AI$8)</f>
        <v>0.29248410000000002</v>
      </c>
      <c r="AJ332" s="56">
        <f>((P332+R332)*$AJ$7)+(Q332*$AJ$8)</f>
        <v>0.44592112499999992</v>
      </c>
      <c r="AK332" s="61">
        <f>Q332*$AK$8</f>
        <v>115.1641</v>
      </c>
      <c r="AL332" s="56">
        <f t="shared" si="218"/>
        <v>0</v>
      </c>
      <c r="AM332" s="43">
        <f t="shared" si="219"/>
        <v>0</v>
      </c>
      <c r="AN332" s="49"/>
      <c r="AO332" s="49"/>
    </row>
    <row r="333" spans="1:41" s="93" customFormat="1" ht="15.75" customHeight="1" outlineLevel="1" x14ac:dyDescent="0.25">
      <c r="A333" s="82">
        <f>1+A340</f>
        <v>3</v>
      </c>
      <c r="B333" s="83" t="s">
        <v>59</v>
      </c>
      <c r="C333" s="84">
        <v>1</v>
      </c>
      <c r="D333" s="84">
        <v>1</v>
      </c>
      <c r="E333" s="84">
        <v>1</v>
      </c>
      <c r="F333" s="85">
        <v>1.92</v>
      </c>
      <c r="G333" s="86">
        <v>5.55</v>
      </c>
      <c r="H333" s="46">
        <v>0.35</v>
      </c>
      <c r="I333" s="87">
        <f>(($G333*$H333)+$F333)*$C333*$D333*$E333</f>
        <v>3.8624999999999998</v>
      </c>
      <c r="J333" s="88">
        <f>(($F333))*$C333*$D333*$E333</f>
        <v>1.92</v>
      </c>
      <c r="K333" s="88">
        <f>(($F333))*$C333*$D333*$E333</f>
        <v>1.92</v>
      </c>
      <c r="L333" s="88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90"/>
      <c r="AF333" s="90"/>
      <c r="AG333" s="91">
        <f t="shared" si="217"/>
        <v>0</v>
      </c>
      <c r="AH333" s="91">
        <f>((I333+L333)*$AH$7)+(J333*$AH$8)</f>
        <v>1.0068084464285714</v>
      </c>
      <c r="AI333" s="91">
        <f>((I333+L333)*$AI$7)+(J333*$AI$8)</f>
        <v>0.20195954999999999</v>
      </c>
      <c r="AJ333" s="91">
        <f>((I333+L333)*$AJ$7)+(J333*$AJ$8)</f>
        <v>0.30790743749999994</v>
      </c>
      <c r="AK333" s="92">
        <f>J333*$AK$8</f>
        <v>96.556799999999996</v>
      </c>
      <c r="AL333" s="56">
        <f t="shared" si="218"/>
        <v>0</v>
      </c>
      <c r="AM333" s="91">
        <f t="shared" si="219"/>
        <v>0</v>
      </c>
      <c r="AN333" s="92"/>
      <c r="AO333" s="92"/>
    </row>
    <row r="334" spans="1:41" s="93" customFormat="1" ht="15.75" customHeight="1" outlineLevel="1" x14ac:dyDescent="0.25">
      <c r="A334" s="82">
        <f>1+A333</f>
        <v>4</v>
      </c>
      <c r="B334" s="83" t="s">
        <v>65</v>
      </c>
      <c r="C334" s="84">
        <v>1</v>
      </c>
      <c r="D334" s="84">
        <v>1</v>
      </c>
      <c r="E334" s="84">
        <v>1</v>
      </c>
      <c r="F334" s="85">
        <v>1.0129999999999999</v>
      </c>
      <c r="G334" s="86">
        <v>4.2</v>
      </c>
      <c r="H334" s="86">
        <f>H333+H333</f>
        <v>0.7</v>
      </c>
      <c r="I334" s="87">
        <f>(($G334*$H334)+$F334)*$C334*$D334*$E334</f>
        <v>3.9529999999999998</v>
      </c>
      <c r="J334" s="88">
        <f>(($F334))*$C334*$D334*$E334</f>
        <v>1.0129999999999999</v>
      </c>
      <c r="K334" s="88">
        <f>(($F334))*$C334*$D334*$E334</f>
        <v>1.0129999999999999</v>
      </c>
      <c r="L334" s="88">
        <f>F334*0.25</f>
        <v>0.25324999999999998</v>
      </c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90"/>
      <c r="AF334" s="90"/>
      <c r="AG334" s="91">
        <f t="shared" si="217"/>
        <v>0</v>
      </c>
      <c r="AH334" s="91">
        <f>((I334+L334)*$AH$7)+(J334*$AH$8)</f>
        <v>0.81462926845238093</v>
      </c>
      <c r="AI334" s="91">
        <f>((I334+L334)*$AI$7)+(J334*$AI$8)</f>
        <v>0.16340959500000002</v>
      </c>
      <c r="AJ334" s="91">
        <f>((I334+L334)*$AJ$7)+(J334*$AJ$8)</f>
        <v>0.24913419374999995</v>
      </c>
      <c r="AK334" s="92">
        <f>J334*$AK$8</f>
        <v>50.943769999999994</v>
      </c>
      <c r="AL334" s="56">
        <f t="shared" si="218"/>
        <v>0.25324999999999998</v>
      </c>
      <c r="AM334" s="91">
        <f t="shared" si="219"/>
        <v>0</v>
      </c>
      <c r="AN334" s="92"/>
      <c r="AO334" s="92"/>
    </row>
    <row r="335" spans="1:41" ht="15.75" customHeight="1" outlineLevel="1" x14ac:dyDescent="0.25">
      <c r="A335" s="58">
        <v>5</v>
      </c>
      <c r="B335" s="59" t="s">
        <v>66</v>
      </c>
      <c r="C335" s="45">
        <v>1</v>
      </c>
      <c r="D335" s="45">
        <v>1</v>
      </c>
      <c r="E335" s="45">
        <v>1</v>
      </c>
      <c r="F335" s="60">
        <v>3.64</v>
      </c>
      <c r="G335" s="46">
        <v>7.8</v>
      </c>
      <c r="H335" s="46">
        <v>0.35</v>
      </c>
      <c r="I335" s="81">
        <f>(($G335*$H335)+$F335)*$C335*$D335*$E335</f>
        <v>6.37</v>
      </c>
      <c r="J335" s="28">
        <f t="shared" ref="J335:K336" si="220">(($F335))*$C335*$D335*$E335</f>
        <v>3.64</v>
      </c>
      <c r="K335" s="28">
        <f t="shared" si="220"/>
        <v>3.64</v>
      </c>
      <c r="L335" s="2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9"/>
      <c r="AF335" s="39"/>
      <c r="AG335" s="43">
        <f t="shared" si="217"/>
        <v>0</v>
      </c>
      <c r="AH335" s="56">
        <f>((I335+L335)*$AH$7)+(J335*$AH$8)</f>
        <v>1.7842175</v>
      </c>
      <c r="AI335" s="56">
        <f>((I335+L335)*$AI$7)+(J335*$AI$8)</f>
        <v>0.35790300000000003</v>
      </c>
      <c r="AJ335" s="56">
        <f>((I335+L335)*$AJ$7)+(J335*$AJ$8)</f>
        <v>0.54565874999999997</v>
      </c>
      <c r="AK335" s="61">
        <f>J335*$AK$8</f>
        <v>183.0556</v>
      </c>
      <c r="AL335" s="56">
        <f t="shared" si="218"/>
        <v>0</v>
      </c>
      <c r="AM335" s="43">
        <f t="shared" si="219"/>
        <v>0</v>
      </c>
      <c r="AN335" s="49"/>
      <c r="AO335" s="49"/>
    </row>
    <row r="336" spans="1:41" ht="15.75" customHeight="1" outlineLevel="1" x14ac:dyDescent="0.25">
      <c r="A336" s="58">
        <f t="shared" ref="A336" si="221">1+A335</f>
        <v>6</v>
      </c>
      <c r="B336" s="59" t="s">
        <v>67</v>
      </c>
      <c r="C336" s="45">
        <v>1</v>
      </c>
      <c r="D336" s="45">
        <v>1</v>
      </c>
      <c r="E336" s="45">
        <v>1</v>
      </c>
      <c r="F336" s="60">
        <v>2.9</v>
      </c>
      <c r="G336" s="46">
        <v>7.05</v>
      </c>
      <c r="H336" s="46">
        <v>0.35</v>
      </c>
      <c r="I336" s="81">
        <f>(($G336*$H336)+$F336)*$C336*$D336*$E336</f>
        <v>5.3674999999999997</v>
      </c>
      <c r="J336" s="28">
        <f t="shared" si="220"/>
        <v>2.9</v>
      </c>
      <c r="K336" s="28">
        <f t="shared" si="220"/>
        <v>2.9</v>
      </c>
      <c r="L336" s="2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9"/>
      <c r="AF336" s="39"/>
      <c r="AG336" s="43">
        <f t="shared" si="217"/>
        <v>0</v>
      </c>
      <c r="AH336" s="56">
        <f>((I336+L336)*$AH$7)+(J336*$AH$8)</f>
        <v>1.4597251964285713</v>
      </c>
      <c r="AI336" s="56">
        <f>((I336+L336)*$AI$7)+(J336*$AI$8)</f>
        <v>0.29281184999999998</v>
      </c>
      <c r="AJ336" s="56">
        <f>((I336+L336)*$AJ$7)+(J336*$AJ$8)</f>
        <v>0.44642081249999999</v>
      </c>
      <c r="AK336" s="61">
        <f>J336*$AK$8</f>
        <v>145.84099999999998</v>
      </c>
      <c r="AL336" s="56">
        <f t="shared" si="218"/>
        <v>0</v>
      </c>
      <c r="AM336" s="43">
        <f t="shared" si="219"/>
        <v>0</v>
      </c>
      <c r="AN336" s="49"/>
      <c r="AO336" s="49"/>
    </row>
    <row r="337" spans="1:41" ht="15.75" customHeight="1" outlineLevel="1" x14ac:dyDescent="0.25">
      <c r="A337" s="99"/>
      <c r="B337" s="34"/>
      <c r="C337" s="35"/>
      <c r="D337" s="35"/>
      <c r="E337" s="35"/>
      <c r="F337" s="36"/>
      <c r="G337" s="37"/>
      <c r="H337" s="37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81"/>
      <c r="T337" s="28"/>
      <c r="U337" s="28"/>
      <c r="V337" s="38"/>
      <c r="W337" s="38"/>
      <c r="X337" s="38"/>
      <c r="Y337" s="38"/>
      <c r="Z337" s="38"/>
      <c r="AA337" s="38"/>
      <c r="AB337" s="38"/>
      <c r="AC337" s="38"/>
      <c r="AD337" s="38"/>
      <c r="AE337" s="39"/>
      <c r="AF337" s="39"/>
      <c r="AG337" s="40"/>
      <c r="AH337" s="41"/>
      <c r="AI337" s="41"/>
      <c r="AJ337" s="41"/>
      <c r="AK337" s="42"/>
      <c r="AL337" s="42"/>
      <c r="AM337" s="40"/>
      <c r="AN337" s="100"/>
      <c r="AO337" s="100"/>
    </row>
    <row r="338" spans="1:41" ht="15.75" customHeight="1" outlineLevel="1" x14ac:dyDescent="0.25">
      <c r="A338" s="33"/>
      <c r="B338" s="44" t="s">
        <v>113</v>
      </c>
      <c r="C338" s="45"/>
      <c r="D338" s="45"/>
      <c r="E338" s="45"/>
      <c r="F338" s="46"/>
      <c r="G338" s="46"/>
      <c r="H338" s="46"/>
      <c r="I338" s="38"/>
      <c r="J338" s="46"/>
      <c r="K338" s="46"/>
      <c r="L338" s="46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9"/>
      <c r="AF338" s="39"/>
      <c r="AG338" s="47"/>
      <c r="AH338" s="47"/>
      <c r="AI338" s="47"/>
      <c r="AJ338" s="48"/>
      <c r="AK338" s="49"/>
      <c r="AL338" s="49"/>
      <c r="AM338" s="47"/>
      <c r="AN338" s="49"/>
      <c r="AO338" s="49"/>
    </row>
    <row r="339" spans="1:41" ht="15.75" customHeight="1" outlineLevel="1" x14ac:dyDescent="0.25">
      <c r="A339" s="58">
        <v>1</v>
      </c>
      <c r="B339" s="59" t="s">
        <v>63</v>
      </c>
      <c r="C339" s="45">
        <v>1</v>
      </c>
      <c r="D339" s="45">
        <v>1</v>
      </c>
      <c r="E339" s="45">
        <v>1</v>
      </c>
      <c r="F339" s="60">
        <v>6.22</v>
      </c>
      <c r="G339" s="46">
        <v>10.65</v>
      </c>
      <c r="H339" s="46">
        <v>0.3</v>
      </c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81">
        <f>(($G339*$H339)+$F339)*$C339*$D339*$E339</f>
        <v>9.4149999999999991</v>
      </c>
      <c r="T339" s="28">
        <f>(($F339))*$C339*$D339*$E339</f>
        <v>6.22</v>
      </c>
      <c r="U339" s="28">
        <f>(($F339))*$C339*$D339*$E339</f>
        <v>6.22</v>
      </c>
      <c r="V339" s="38"/>
      <c r="W339" s="38"/>
      <c r="X339" s="38"/>
      <c r="Y339" s="38"/>
      <c r="Z339" s="38"/>
      <c r="AA339" s="38"/>
      <c r="AB339" s="38"/>
      <c r="AC339" s="38"/>
      <c r="AD339" s="38"/>
      <c r="AE339" s="39"/>
      <c r="AF339" s="39"/>
      <c r="AG339" s="43">
        <f>($F339+$G339)*AG$7</f>
        <v>0</v>
      </c>
      <c r="AH339" s="56">
        <f>((S339+U339)*$AH$7)+(T339*$AH$8)</f>
        <v>3.6697367261904761</v>
      </c>
      <c r="AI339" s="56">
        <f>((S339+U339)*$AI$7)+(T339*$AI$8)</f>
        <v>0.73612650000000002</v>
      </c>
      <c r="AJ339" s="56">
        <f>((S339+U339)*$AJ$7)+(T339*$AJ$8)</f>
        <v>1.1222981249999997</v>
      </c>
      <c r="AK339" s="61">
        <f>T339*$AK$8</f>
        <v>312.80379999999997</v>
      </c>
      <c r="AL339" s="56">
        <f t="shared" ref="AL339:AL343" si="222">($L339)*AL$8</f>
        <v>0</v>
      </c>
      <c r="AM339" s="43">
        <f>($F339+$G339)*AM$7</f>
        <v>0</v>
      </c>
      <c r="AN339" s="49"/>
      <c r="AO339" s="49"/>
    </row>
    <row r="340" spans="1:41" ht="15.75" customHeight="1" outlineLevel="1" x14ac:dyDescent="0.25">
      <c r="A340" s="58">
        <f>1+A339</f>
        <v>2</v>
      </c>
      <c r="B340" s="59" t="s">
        <v>14</v>
      </c>
      <c r="C340" s="45">
        <v>1</v>
      </c>
      <c r="D340" s="45">
        <v>1</v>
      </c>
      <c r="E340" s="45">
        <v>1</v>
      </c>
      <c r="F340" s="60">
        <v>2.29</v>
      </c>
      <c r="G340" s="46">
        <v>6.65</v>
      </c>
      <c r="H340" s="46">
        <v>0.3</v>
      </c>
      <c r="I340" s="63"/>
      <c r="J340" s="63"/>
      <c r="K340" s="63"/>
      <c r="L340" s="63"/>
      <c r="M340" s="81"/>
      <c r="N340" s="28"/>
      <c r="O340" s="28"/>
      <c r="P340" s="81">
        <f>(($G340*$H340)+$F340)*$C340*$D340*$E340</f>
        <v>4.2850000000000001</v>
      </c>
      <c r="Q340" s="28">
        <f>(($F340))*$C340*$D340*$E340</f>
        <v>2.29</v>
      </c>
      <c r="R340" s="28">
        <f>(($F340))*$C340*$D340*$E340</f>
        <v>2.29</v>
      </c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9"/>
      <c r="AF340" s="39"/>
      <c r="AG340" s="43">
        <f>($F340+$G340)*AG$7</f>
        <v>0</v>
      </c>
      <c r="AH340" s="56">
        <f>((P340+R340)*$AH$7)+(Q340*$AH$8)</f>
        <v>1.4580912976190477</v>
      </c>
      <c r="AI340" s="56">
        <f>((P340+R340)*$AI$7)+(Q340*$AI$8)</f>
        <v>0.29248410000000002</v>
      </c>
      <c r="AJ340" s="56">
        <f>((P340+R340)*$AJ$7)+(Q340*$AJ$8)</f>
        <v>0.44592112499999992</v>
      </c>
      <c r="AK340" s="61">
        <f>Q340*$AK$8</f>
        <v>115.1641</v>
      </c>
      <c r="AL340" s="56">
        <f t="shared" si="222"/>
        <v>0</v>
      </c>
      <c r="AM340" s="43">
        <f>($F340+$G340)*AM$7</f>
        <v>0</v>
      </c>
      <c r="AN340" s="49"/>
      <c r="AO340" s="49"/>
    </row>
    <row r="341" spans="1:41" s="93" customFormat="1" ht="15.75" customHeight="1" outlineLevel="1" x14ac:dyDescent="0.25">
      <c r="A341" s="82">
        <f t="shared" ref="A341:A342" si="223">1+A340</f>
        <v>3</v>
      </c>
      <c r="B341" s="83" t="s">
        <v>59</v>
      </c>
      <c r="C341" s="84">
        <v>1</v>
      </c>
      <c r="D341" s="84">
        <v>1</v>
      </c>
      <c r="E341" s="84">
        <v>1</v>
      </c>
      <c r="F341" s="85">
        <v>1.72</v>
      </c>
      <c r="G341" s="86">
        <v>5.25</v>
      </c>
      <c r="H341" s="46">
        <v>0.35</v>
      </c>
      <c r="I341" s="87">
        <f>(($G341*$H341)+$F341)*$C341*$D341*$E341</f>
        <v>3.5575000000000001</v>
      </c>
      <c r="J341" s="88">
        <f>(($F341))*$C341*$D341*$E341</f>
        <v>1.72</v>
      </c>
      <c r="K341" s="88">
        <f t="shared" ref="K341:K342" si="224">(($F341))*$C341*$D341*$E341</f>
        <v>1.72</v>
      </c>
      <c r="L341" s="88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90"/>
      <c r="AF341" s="90"/>
      <c r="AG341" s="91">
        <f>($F341+$G341)*AG$7</f>
        <v>0</v>
      </c>
      <c r="AH341" s="91">
        <f>((I341+L341)*$AH$7)+(J341*$AH$8)</f>
        <v>0.91465655357142861</v>
      </c>
      <c r="AI341" s="91">
        <f>((I341+L341)*$AI$7)+(J341*$AI$8)</f>
        <v>0.18347445000000001</v>
      </c>
      <c r="AJ341" s="91">
        <f>((I341+L341)*$AJ$7)+(J341*$AJ$8)</f>
        <v>0.27972506249999995</v>
      </c>
      <c r="AK341" s="92">
        <f>J341*$AK$8</f>
        <v>86.498800000000003</v>
      </c>
      <c r="AL341" s="56">
        <f t="shared" si="222"/>
        <v>0</v>
      </c>
      <c r="AM341" s="91">
        <f>($F341+$G341)*AM$7</f>
        <v>0</v>
      </c>
      <c r="AN341" s="92"/>
      <c r="AO341" s="92"/>
    </row>
    <row r="342" spans="1:41" s="93" customFormat="1" ht="15.75" customHeight="1" outlineLevel="1" x14ac:dyDescent="0.25">
      <c r="A342" s="82">
        <f t="shared" si="223"/>
        <v>4</v>
      </c>
      <c r="B342" s="83" t="s">
        <v>65</v>
      </c>
      <c r="C342" s="84">
        <v>1</v>
      </c>
      <c r="D342" s="84">
        <v>1</v>
      </c>
      <c r="E342" s="84">
        <v>1</v>
      </c>
      <c r="F342" s="85">
        <v>1.0129999999999999</v>
      </c>
      <c r="G342" s="86">
        <v>4.2</v>
      </c>
      <c r="H342" s="86">
        <f>H341+H341</f>
        <v>0.7</v>
      </c>
      <c r="I342" s="87">
        <f>(($G342*$H342)+$F342)*$C342*$D342*$E342</f>
        <v>3.9529999999999998</v>
      </c>
      <c r="J342" s="88">
        <f>(($F342))*$C342*$D342*$E342</f>
        <v>1.0129999999999999</v>
      </c>
      <c r="K342" s="88">
        <f t="shared" si="224"/>
        <v>1.0129999999999999</v>
      </c>
      <c r="L342" s="88">
        <f>F342*0.25</f>
        <v>0.25324999999999998</v>
      </c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90"/>
      <c r="AF342" s="90"/>
      <c r="AG342" s="91">
        <f t="shared" ref="AG342" si="225">($F342+$G342)*AG$7</f>
        <v>0</v>
      </c>
      <c r="AH342" s="91">
        <f>((I342+L342)*$AH$7)+(J342*$AH$8)</f>
        <v>0.81462926845238093</v>
      </c>
      <c r="AI342" s="91">
        <f>((I342+L342)*$AI$7)+(J342*$AI$8)</f>
        <v>0.16340959500000002</v>
      </c>
      <c r="AJ342" s="91">
        <f>((I342+L342)*$AJ$7)+(J342*$AJ$8)</f>
        <v>0.24913419374999995</v>
      </c>
      <c r="AK342" s="92">
        <f>J342*$AK$8</f>
        <v>50.943769999999994</v>
      </c>
      <c r="AL342" s="56">
        <f t="shared" si="222"/>
        <v>0.25324999999999998</v>
      </c>
      <c r="AM342" s="91">
        <f t="shared" ref="AM342" si="226">($F342+$G342)*AM$7</f>
        <v>0</v>
      </c>
      <c r="AN342" s="92"/>
      <c r="AO342" s="92"/>
    </row>
    <row r="343" spans="1:41" ht="15.75" customHeight="1" outlineLevel="1" x14ac:dyDescent="0.25">
      <c r="A343" s="58">
        <v>5</v>
      </c>
      <c r="B343" s="59" t="s">
        <v>66</v>
      </c>
      <c r="C343" s="45">
        <v>1</v>
      </c>
      <c r="D343" s="45">
        <v>1</v>
      </c>
      <c r="E343" s="45">
        <v>1</v>
      </c>
      <c r="F343" s="60">
        <v>3.17</v>
      </c>
      <c r="G343" s="46">
        <v>7.4</v>
      </c>
      <c r="H343" s="46">
        <v>0.35</v>
      </c>
      <c r="I343" s="81">
        <f>(($G343*$H343)+$F343)*$C343*$D343*$E343</f>
        <v>5.76</v>
      </c>
      <c r="J343" s="28">
        <f>(($F343))*$C343*$D343*$E343</f>
        <v>3.17</v>
      </c>
      <c r="K343" s="28">
        <f>(($F343))*$C343*$D343*$E343</f>
        <v>3.17</v>
      </c>
      <c r="L343" s="2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9"/>
      <c r="AF343" s="39"/>
      <c r="AG343" s="43">
        <f>($F343+$G343)*AG$7</f>
        <v>0</v>
      </c>
      <c r="AH343" s="56">
        <f>((I343+L343)*$AH$7)+(J343*$AH$8)</f>
        <v>1.5816140476190474</v>
      </c>
      <c r="AI343" s="56">
        <f>((I343+L343)*$AI$7)+(J343*$AI$8)</f>
        <v>0.31726200000000004</v>
      </c>
      <c r="AJ343" s="56">
        <f>((I343+L343)*$AJ$7)+(J343*$AJ$8)</f>
        <v>0.48369749999999995</v>
      </c>
      <c r="AK343" s="61">
        <f>J343*$AK$8</f>
        <v>159.41929999999999</v>
      </c>
      <c r="AL343" s="56">
        <f t="shared" si="222"/>
        <v>0</v>
      </c>
      <c r="AM343" s="43">
        <f>($F343+$G343)*AM$7</f>
        <v>0</v>
      </c>
      <c r="AN343" s="49"/>
      <c r="AO343" s="49"/>
    </row>
    <row r="344" spans="1:41" ht="15.75" customHeight="1" outlineLevel="1" x14ac:dyDescent="0.25">
      <c r="A344" s="99"/>
      <c r="B344" s="34"/>
      <c r="C344" s="35"/>
      <c r="D344" s="35"/>
      <c r="E344" s="35"/>
      <c r="F344" s="36"/>
      <c r="G344" s="37"/>
      <c r="H344" s="37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81"/>
      <c r="T344" s="28"/>
      <c r="U344" s="28"/>
      <c r="V344" s="38"/>
      <c r="W344" s="38"/>
      <c r="X344" s="38"/>
      <c r="Y344" s="38"/>
      <c r="Z344" s="38"/>
      <c r="AA344" s="38"/>
      <c r="AB344" s="38"/>
      <c r="AC344" s="38"/>
      <c r="AD344" s="38"/>
      <c r="AE344" s="39"/>
      <c r="AF344" s="39"/>
      <c r="AG344" s="40"/>
      <c r="AH344" s="41"/>
      <c r="AI344" s="41"/>
      <c r="AJ344" s="41"/>
      <c r="AK344" s="42"/>
      <c r="AL344" s="42"/>
      <c r="AM344" s="40"/>
      <c r="AN344" s="100"/>
      <c r="AO344" s="100"/>
    </row>
    <row r="345" spans="1:41" ht="15.75" customHeight="1" outlineLevel="1" x14ac:dyDescent="0.25">
      <c r="A345" s="33"/>
      <c r="B345" s="44" t="s">
        <v>114</v>
      </c>
      <c r="C345" s="45"/>
      <c r="D345" s="45"/>
      <c r="E345" s="45"/>
      <c r="F345" s="46"/>
      <c r="G345" s="46"/>
      <c r="H345" s="46"/>
      <c r="I345" s="38"/>
      <c r="J345" s="46"/>
      <c r="K345" s="46"/>
      <c r="L345" s="46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9"/>
      <c r="AF345" s="39"/>
      <c r="AG345" s="47"/>
      <c r="AH345" s="47"/>
      <c r="AI345" s="47"/>
      <c r="AJ345" s="48"/>
      <c r="AK345" s="49"/>
      <c r="AL345" s="49"/>
      <c r="AM345" s="47"/>
      <c r="AN345" s="49"/>
      <c r="AO345" s="49"/>
    </row>
    <row r="346" spans="1:41" ht="15.75" customHeight="1" outlineLevel="1" x14ac:dyDescent="0.25">
      <c r="A346" s="58">
        <v>1</v>
      </c>
      <c r="B346" s="59" t="s">
        <v>63</v>
      </c>
      <c r="C346" s="45">
        <v>1</v>
      </c>
      <c r="D346" s="45">
        <v>1</v>
      </c>
      <c r="E346" s="45">
        <v>1</v>
      </c>
      <c r="F346" s="60">
        <v>5.3639999999999999</v>
      </c>
      <c r="G346" s="46">
        <v>9.65</v>
      </c>
      <c r="H346" s="46">
        <v>0.3</v>
      </c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81">
        <f>(($G346*$H346)+$F346)*$C346*$D346*$E346</f>
        <v>8.2590000000000003</v>
      </c>
      <c r="T346" s="28">
        <f>(($F346))*$C346*$D346*$E346</f>
        <v>5.3639999999999999</v>
      </c>
      <c r="U346" s="28">
        <f>(($F346))*$C346*$D346*$E346</f>
        <v>5.3639999999999999</v>
      </c>
      <c r="V346" s="38"/>
      <c r="W346" s="38"/>
      <c r="X346" s="38"/>
      <c r="Y346" s="38"/>
      <c r="Z346" s="38"/>
      <c r="AA346" s="38"/>
      <c r="AB346" s="38"/>
      <c r="AC346" s="38"/>
      <c r="AD346" s="38"/>
      <c r="AE346" s="39"/>
      <c r="AF346" s="39"/>
      <c r="AG346" s="43">
        <f>($F346+$G346)*AG$7</f>
        <v>0</v>
      </c>
      <c r="AH346" s="56">
        <f>((S346+U346)*$AH$7)+(T346*$AH$8)</f>
        <v>3.1829655928571432</v>
      </c>
      <c r="AI346" s="56">
        <f>((S346+U346)*$AI$7)+(T346*$AI$8)</f>
        <v>0.63848322000000013</v>
      </c>
      <c r="AJ346" s="56">
        <f>((S346+U346)*$AJ$7)+(T346*$AJ$8)</f>
        <v>0.9734312249999999</v>
      </c>
      <c r="AK346" s="61">
        <f>T346*$AK$8</f>
        <v>269.75556</v>
      </c>
      <c r="AL346" s="56">
        <f t="shared" ref="AL346:AL350" si="227">($L346)*AL$8</f>
        <v>0</v>
      </c>
      <c r="AM346" s="43">
        <f>($F346+$G346)*AM$7</f>
        <v>0</v>
      </c>
      <c r="AN346" s="49"/>
      <c r="AO346" s="49"/>
    </row>
    <row r="347" spans="1:41" ht="15.75" customHeight="1" outlineLevel="1" x14ac:dyDescent="0.25">
      <c r="A347" s="58">
        <f>1+A346</f>
        <v>2</v>
      </c>
      <c r="B347" s="59" t="s">
        <v>14</v>
      </c>
      <c r="C347" s="45">
        <v>1</v>
      </c>
      <c r="D347" s="45">
        <v>1</v>
      </c>
      <c r="E347" s="45">
        <v>1</v>
      </c>
      <c r="F347" s="60">
        <v>2.29</v>
      </c>
      <c r="G347" s="46">
        <v>6.65</v>
      </c>
      <c r="H347" s="46">
        <v>0.3</v>
      </c>
      <c r="I347" s="63"/>
      <c r="J347" s="63"/>
      <c r="K347" s="63"/>
      <c r="L347" s="63"/>
      <c r="M347" s="81"/>
      <c r="N347" s="28"/>
      <c r="O347" s="28"/>
      <c r="P347" s="81">
        <f>(($G347*$H347)+$F347)*$C347*$D347*$E347</f>
        <v>4.2850000000000001</v>
      </c>
      <c r="Q347" s="28">
        <f>(($F347))*$C347*$D347*$E347</f>
        <v>2.29</v>
      </c>
      <c r="R347" s="28">
        <f>(($F347))*$C347*$D347*$E347</f>
        <v>2.29</v>
      </c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9"/>
      <c r="AF347" s="39"/>
      <c r="AG347" s="43">
        <f>($F347+$G347)*AG$7</f>
        <v>0</v>
      </c>
      <c r="AH347" s="56">
        <f>((P347+R347)*$AH$7)+(Q347*$AH$8)</f>
        <v>1.4580912976190477</v>
      </c>
      <c r="AI347" s="56">
        <f>((P347+R347)*$AI$7)+(Q347*$AI$8)</f>
        <v>0.29248410000000002</v>
      </c>
      <c r="AJ347" s="56">
        <f>((P347+R347)*$AJ$7)+(Q347*$AJ$8)</f>
        <v>0.44592112499999992</v>
      </c>
      <c r="AK347" s="61">
        <f>Q347*$AK$8</f>
        <v>115.1641</v>
      </c>
      <c r="AL347" s="56">
        <f t="shared" si="227"/>
        <v>0</v>
      </c>
      <c r="AM347" s="43">
        <f>($F347+$G347)*AM$7</f>
        <v>0</v>
      </c>
      <c r="AN347" s="49"/>
      <c r="AO347" s="49"/>
    </row>
    <row r="348" spans="1:41" s="93" customFormat="1" ht="15.75" customHeight="1" outlineLevel="1" x14ac:dyDescent="0.25">
      <c r="A348" s="82">
        <f t="shared" ref="A348:A349" si="228">1+A347</f>
        <v>3</v>
      </c>
      <c r="B348" s="83" t="s">
        <v>59</v>
      </c>
      <c r="C348" s="84">
        <v>1</v>
      </c>
      <c r="D348" s="84">
        <v>1</v>
      </c>
      <c r="E348" s="84">
        <v>1</v>
      </c>
      <c r="F348" s="85">
        <v>1.72</v>
      </c>
      <c r="G348" s="86">
        <v>5.25</v>
      </c>
      <c r="H348" s="46">
        <v>0.35</v>
      </c>
      <c r="I348" s="87">
        <f>(($G348*$H348)+$F348)*$C348*$D348*$E348</f>
        <v>3.5575000000000001</v>
      </c>
      <c r="J348" s="88">
        <f>(($F348))*$C348*$D348*$E348</f>
        <v>1.72</v>
      </c>
      <c r="K348" s="88">
        <f t="shared" ref="K348:K349" si="229">(($F348))*$C348*$D348*$E348</f>
        <v>1.72</v>
      </c>
      <c r="L348" s="88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90"/>
      <c r="AF348" s="90"/>
      <c r="AG348" s="91">
        <f>($F348+$G348)*AG$7</f>
        <v>0</v>
      </c>
      <c r="AH348" s="91">
        <f>((I348+L348)*$AH$7)+(J348*$AH$8)</f>
        <v>0.91465655357142861</v>
      </c>
      <c r="AI348" s="91">
        <f>((I348+L348)*$AI$7)+(J348*$AI$8)</f>
        <v>0.18347445000000001</v>
      </c>
      <c r="AJ348" s="91">
        <f>((I348+L348)*$AJ$7)+(J348*$AJ$8)</f>
        <v>0.27972506249999995</v>
      </c>
      <c r="AK348" s="92">
        <f>J348*$AK$8</f>
        <v>86.498800000000003</v>
      </c>
      <c r="AL348" s="56">
        <f t="shared" si="227"/>
        <v>0</v>
      </c>
      <c r="AM348" s="91">
        <f>($F348+$G348)*AM$7</f>
        <v>0</v>
      </c>
      <c r="AN348" s="92"/>
      <c r="AO348" s="92"/>
    </row>
    <row r="349" spans="1:41" s="93" customFormat="1" ht="15.75" customHeight="1" outlineLevel="1" x14ac:dyDescent="0.25">
      <c r="A349" s="82">
        <f t="shared" si="228"/>
        <v>4</v>
      </c>
      <c r="B349" s="83" t="s">
        <v>65</v>
      </c>
      <c r="C349" s="84">
        <v>1</v>
      </c>
      <c r="D349" s="84">
        <v>1</v>
      </c>
      <c r="E349" s="84">
        <v>1</v>
      </c>
      <c r="F349" s="85">
        <v>1.0129999999999999</v>
      </c>
      <c r="G349" s="86">
        <v>4.2</v>
      </c>
      <c r="H349" s="86">
        <f>H348+H348</f>
        <v>0.7</v>
      </c>
      <c r="I349" s="87">
        <f>(($G349*$H349)+$F349)*$C349*$D349*$E349</f>
        <v>3.9529999999999998</v>
      </c>
      <c r="J349" s="88">
        <f>(($F349))*$C349*$D349*$E349</f>
        <v>1.0129999999999999</v>
      </c>
      <c r="K349" s="88">
        <f t="shared" si="229"/>
        <v>1.0129999999999999</v>
      </c>
      <c r="L349" s="88">
        <f>F349*0.25</f>
        <v>0.25324999999999998</v>
      </c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90"/>
      <c r="AF349" s="90"/>
      <c r="AG349" s="91">
        <f t="shared" ref="AG349" si="230">($F349+$G349)*AG$7</f>
        <v>0</v>
      </c>
      <c r="AH349" s="91">
        <f>((I349+L349)*$AH$7)+(J349*$AH$8)</f>
        <v>0.81462926845238093</v>
      </c>
      <c r="AI349" s="91">
        <f>((I349+L349)*$AI$7)+(J349*$AI$8)</f>
        <v>0.16340959500000002</v>
      </c>
      <c r="AJ349" s="91">
        <f>((I349+L349)*$AJ$7)+(J349*$AJ$8)</f>
        <v>0.24913419374999995</v>
      </c>
      <c r="AK349" s="92">
        <f>J349*$AK$8</f>
        <v>50.943769999999994</v>
      </c>
      <c r="AL349" s="56">
        <f t="shared" si="227"/>
        <v>0.25324999999999998</v>
      </c>
      <c r="AM349" s="91">
        <f t="shared" ref="AM349" si="231">($F349+$G349)*AM$7</f>
        <v>0</v>
      </c>
      <c r="AN349" s="92"/>
      <c r="AO349" s="92"/>
    </row>
    <row r="350" spans="1:41" ht="15.75" customHeight="1" outlineLevel="1" x14ac:dyDescent="0.25">
      <c r="A350" s="58">
        <v>5</v>
      </c>
      <c r="B350" s="59" t="s">
        <v>66</v>
      </c>
      <c r="C350" s="45">
        <v>1</v>
      </c>
      <c r="D350" s="45">
        <v>1</v>
      </c>
      <c r="E350" s="45">
        <v>1</v>
      </c>
      <c r="F350" s="60">
        <v>3.17</v>
      </c>
      <c r="G350" s="46">
        <v>7.4</v>
      </c>
      <c r="H350" s="46">
        <v>0.35</v>
      </c>
      <c r="I350" s="81">
        <f>(($G350*$H350)+$F350)*$C350*$D350*$E350</f>
        <v>5.76</v>
      </c>
      <c r="J350" s="28">
        <f>(($F350))*$C350*$D350*$E350</f>
        <v>3.17</v>
      </c>
      <c r="K350" s="28">
        <f>(($F350))*$C350*$D350*$E350</f>
        <v>3.17</v>
      </c>
      <c r="L350" s="2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9"/>
      <c r="AF350" s="39"/>
      <c r="AG350" s="43">
        <f>($F350+$G350)*AG$7</f>
        <v>0</v>
      </c>
      <c r="AH350" s="56">
        <f>((I350+L350)*$AH$7)+(J350*$AH$8)</f>
        <v>1.5816140476190474</v>
      </c>
      <c r="AI350" s="56">
        <f>((I350+L350)*$AI$7)+(J350*$AI$8)</f>
        <v>0.31726200000000004</v>
      </c>
      <c r="AJ350" s="56">
        <f>((I350+L350)*$AJ$7)+(J350*$AJ$8)</f>
        <v>0.48369749999999995</v>
      </c>
      <c r="AK350" s="61">
        <f>J350*$AK$8</f>
        <v>159.41929999999999</v>
      </c>
      <c r="AL350" s="56">
        <f t="shared" si="227"/>
        <v>0</v>
      </c>
      <c r="AM350" s="43">
        <f>($F350+$G350)*AM$7</f>
        <v>0</v>
      </c>
      <c r="AN350" s="49"/>
      <c r="AO350" s="49"/>
    </row>
    <row r="351" spans="1:41" ht="15.75" customHeight="1" outlineLevel="1" x14ac:dyDescent="0.25">
      <c r="A351" s="99"/>
      <c r="B351" s="34"/>
      <c r="C351" s="35"/>
      <c r="D351" s="35"/>
      <c r="E351" s="35"/>
      <c r="F351" s="36"/>
      <c r="G351" s="37"/>
      <c r="H351" s="37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81"/>
      <c r="T351" s="28"/>
      <c r="U351" s="28"/>
      <c r="V351" s="38"/>
      <c r="W351" s="38"/>
      <c r="X351" s="38"/>
      <c r="Y351" s="38"/>
      <c r="Z351" s="38"/>
      <c r="AA351" s="38"/>
      <c r="AB351" s="38"/>
      <c r="AC351" s="38"/>
      <c r="AD351" s="38"/>
      <c r="AE351" s="39"/>
      <c r="AF351" s="39"/>
      <c r="AG351" s="40"/>
      <c r="AH351" s="41"/>
      <c r="AI351" s="41"/>
      <c r="AJ351" s="41"/>
      <c r="AK351" s="42"/>
      <c r="AL351" s="42"/>
      <c r="AM351" s="40"/>
      <c r="AN351" s="100"/>
      <c r="AO351" s="100"/>
    </row>
    <row r="352" spans="1:41" ht="15.75" customHeight="1" outlineLevel="1" x14ac:dyDescent="0.25">
      <c r="A352" s="33"/>
      <c r="B352" s="44" t="s">
        <v>115</v>
      </c>
      <c r="C352" s="45"/>
      <c r="D352" s="45"/>
      <c r="E352" s="45"/>
      <c r="F352" s="46"/>
      <c r="G352" s="46"/>
      <c r="H352" s="46"/>
      <c r="I352" s="38"/>
      <c r="J352" s="46"/>
      <c r="K352" s="46"/>
      <c r="L352" s="46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9"/>
      <c r="AF352" s="39"/>
      <c r="AG352" s="47"/>
      <c r="AH352" s="47"/>
      <c r="AI352" s="47"/>
      <c r="AJ352" s="48"/>
      <c r="AK352" s="49"/>
      <c r="AL352" s="49"/>
      <c r="AM352" s="47"/>
      <c r="AN352" s="49"/>
      <c r="AO352" s="49"/>
    </row>
    <row r="353" spans="1:41" ht="15.75" customHeight="1" outlineLevel="1" x14ac:dyDescent="0.25">
      <c r="A353" s="58">
        <v>1</v>
      </c>
      <c r="B353" s="59" t="s">
        <v>63</v>
      </c>
      <c r="C353" s="45">
        <v>1</v>
      </c>
      <c r="D353" s="45">
        <v>1</v>
      </c>
      <c r="E353" s="45">
        <v>1</v>
      </c>
      <c r="F353" s="60">
        <v>5.3639999999999999</v>
      </c>
      <c r="G353" s="46">
        <v>9.65</v>
      </c>
      <c r="H353" s="46">
        <v>0.3</v>
      </c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81">
        <f>(($G353*$H353)+$F353)*$C353*$D353*$E353</f>
        <v>8.2590000000000003</v>
      </c>
      <c r="T353" s="28">
        <f>(($F353))*$C353*$D353*$E353</f>
        <v>5.3639999999999999</v>
      </c>
      <c r="U353" s="28">
        <f>(($F353))*$C353*$D353*$E353</f>
        <v>5.3639999999999999</v>
      </c>
      <c r="V353" s="38"/>
      <c r="W353" s="38"/>
      <c r="X353" s="38"/>
      <c r="Y353" s="38"/>
      <c r="Z353" s="38"/>
      <c r="AA353" s="38"/>
      <c r="AB353" s="38"/>
      <c r="AC353" s="38"/>
      <c r="AD353" s="38"/>
      <c r="AE353" s="39"/>
      <c r="AF353" s="39"/>
      <c r="AG353" s="43">
        <f>($F353+$G353)*AG$7</f>
        <v>0</v>
      </c>
      <c r="AH353" s="56">
        <f>((S353+U353)*$AH$7)+(T353*$AH$8)</f>
        <v>3.1829655928571432</v>
      </c>
      <c r="AI353" s="56">
        <f>((S353+U353)*$AI$7)+(T353*$AI$8)</f>
        <v>0.63848322000000013</v>
      </c>
      <c r="AJ353" s="56">
        <f>((S353+U353)*$AJ$7)+(T353*$AJ$8)</f>
        <v>0.9734312249999999</v>
      </c>
      <c r="AK353" s="61">
        <f>T353*$AK$8</f>
        <v>269.75556</v>
      </c>
      <c r="AL353" s="56">
        <f t="shared" ref="AL353:AL357" si="232">($L353)*AL$8</f>
        <v>0</v>
      </c>
      <c r="AM353" s="43">
        <f>($F353+$G353)*AM$7</f>
        <v>0</v>
      </c>
      <c r="AN353" s="49"/>
      <c r="AO353" s="49"/>
    </row>
    <row r="354" spans="1:41" ht="15.75" customHeight="1" outlineLevel="1" x14ac:dyDescent="0.25">
      <c r="A354" s="58">
        <f>1+A353</f>
        <v>2</v>
      </c>
      <c r="B354" s="59" t="s">
        <v>14</v>
      </c>
      <c r="C354" s="45">
        <v>1</v>
      </c>
      <c r="D354" s="45">
        <v>1</v>
      </c>
      <c r="E354" s="45">
        <v>1</v>
      </c>
      <c r="F354" s="60">
        <v>2.2189999999999999</v>
      </c>
      <c r="G354" s="46">
        <v>6.5</v>
      </c>
      <c r="H354" s="46">
        <v>0.3</v>
      </c>
      <c r="I354" s="63"/>
      <c r="J354" s="63"/>
      <c r="K354" s="63"/>
      <c r="L354" s="63"/>
      <c r="M354" s="81"/>
      <c r="N354" s="28"/>
      <c r="O354" s="28"/>
      <c r="P354" s="81">
        <f>(($G354*$H354)+$F354)*$C354*$D354*$E354</f>
        <v>4.1689999999999996</v>
      </c>
      <c r="Q354" s="28">
        <f>(($F354))*$C354*$D354*$E354</f>
        <v>2.2189999999999999</v>
      </c>
      <c r="R354" s="28">
        <f>(($F354))*$C354*$D354*$E354</f>
        <v>2.2189999999999999</v>
      </c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9"/>
      <c r="AF354" s="39"/>
      <c r="AG354" s="43">
        <f>($F354+$G354)*AG$7</f>
        <v>0</v>
      </c>
      <c r="AH354" s="56">
        <f>((P354+R354)*$AH$7)+(Q354*$AH$8)</f>
        <v>1.415087080952381</v>
      </c>
      <c r="AI354" s="56">
        <f>((P354+R354)*$AI$7)+(Q354*$AI$8)</f>
        <v>0.28385771999999998</v>
      </c>
      <c r="AJ354" s="56">
        <f>((P354+R354)*$AJ$7)+(Q354*$AJ$8)</f>
        <v>0.43276934999999994</v>
      </c>
      <c r="AK354" s="61">
        <f>Q354*$AK$8</f>
        <v>111.59350999999999</v>
      </c>
      <c r="AL354" s="56">
        <f t="shared" si="232"/>
        <v>0</v>
      </c>
      <c r="AM354" s="43">
        <f>($F354+$G354)*AM$7</f>
        <v>0</v>
      </c>
      <c r="AN354" s="49"/>
      <c r="AO354" s="49"/>
    </row>
    <row r="355" spans="1:41" s="93" customFormat="1" ht="15.75" customHeight="1" outlineLevel="1" x14ac:dyDescent="0.25">
      <c r="A355" s="82">
        <f t="shared" ref="A355:A356" si="233">1+A354</f>
        <v>3</v>
      </c>
      <c r="B355" s="83" t="s">
        <v>59</v>
      </c>
      <c r="C355" s="84">
        <v>1</v>
      </c>
      <c r="D355" s="84">
        <v>1</v>
      </c>
      <c r="E355" s="84">
        <v>1</v>
      </c>
      <c r="F355" s="85">
        <v>1.72</v>
      </c>
      <c r="G355" s="86">
        <v>5.25</v>
      </c>
      <c r="H355" s="46">
        <v>0.35</v>
      </c>
      <c r="I355" s="87">
        <f>(($G355*$H355)+$F355)*$C355*$D355*$E355</f>
        <v>3.5575000000000001</v>
      </c>
      <c r="J355" s="88">
        <f>(($F355))*$C355*$D355*$E355</f>
        <v>1.72</v>
      </c>
      <c r="K355" s="88">
        <f t="shared" ref="K355:K356" si="234">(($F355))*$C355*$D355*$E355</f>
        <v>1.72</v>
      </c>
      <c r="L355" s="88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90"/>
      <c r="AF355" s="90"/>
      <c r="AG355" s="91">
        <f>($F355+$G355)*AG$7</f>
        <v>0</v>
      </c>
      <c r="AH355" s="91">
        <f>((I355+L355)*$AH$7)+(J355*$AH$8)</f>
        <v>0.91465655357142861</v>
      </c>
      <c r="AI355" s="91">
        <f>((I355+L355)*$AI$7)+(J355*$AI$8)</f>
        <v>0.18347445000000001</v>
      </c>
      <c r="AJ355" s="91">
        <f>((I355+L355)*$AJ$7)+(J355*$AJ$8)</f>
        <v>0.27972506249999995</v>
      </c>
      <c r="AK355" s="92">
        <f>J355*$AK$8</f>
        <v>86.498800000000003</v>
      </c>
      <c r="AL355" s="56">
        <f t="shared" si="232"/>
        <v>0</v>
      </c>
      <c r="AM355" s="91">
        <f>($F355+$G355)*AM$7</f>
        <v>0</v>
      </c>
      <c r="AN355" s="92"/>
      <c r="AO355" s="92"/>
    </row>
    <row r="356" spans="1:41" s="93" customFormat="1" ht="15.75" customHeight="1" outlineLevel="1" x14ac:dyDescent="0.25">
      <c r="A356" s="82">
        <f t="shared" si="233"/>
        <v>4</v>
      </c>
      <c r="B356" s="83" t="s">
        <v>65</v>
      </c>
      <c r="C356" s="84">
        <v>1</v>
      </c>
      <c r="D356" s="84">
        <v>1</v>
      </c>
      <c r="E356" s="84">
        <v>1</v>
      </c>
      <c r="F356" s="85">
        <v>1.0129999999999999</v>
      </c>
      <c r="G356" s="86">
        <v>4.2</v>
      </c>
      <c r="H356" s="86">
        <f>H355+H355</f>
        <v>0.7</v>
      </c>
      <c r="I356" s="87">
        <f>(($G356*$H356)+$F356)*$C356*$D356*$E356</f>
        <v>3.9529999999999998</v>
      </c>
      <c r="J356" s="88">
        <f>(($F356))*$C356*$D356*$E356</f>
        <v>1.0129999999999999</v>
      </c>
      <c r="K356" s="88">
        <f t="shared" si="234"/>
        <v>1.0129999999999999</v>
      </c>
      <c r="L356" s="88">
        <f>F356*0.25</f>
        <v>0.25324999999999998</v>
      </c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90"/>
      <c r="AF356" s="90"/>
      <c r="AG356" s="91">
        <f t="shared" ref="AG356" si="235">($F356+$G356)*AG$7</f>
        <v>0</v>
      </c>
      <c r="AH356" s="91">
        <f>((I356+L356)*$AH$7)+(J356*$AH$8)</f>
        <v>0.81462926845238093</v>
      </c>
      <c r="AI356" s="91">
        <f>((I356+L356)*$AI$7)+(J356*$AI$8)</f>
        <v>0.16340959500000002</v>
      </c>
      <c r="AJ356" s="91">
        <f>((I356+L356)*$AJ$7)+(J356*$AJ$8)</f>
        <v>0.24913419374999995</v>
      </c>
      <c r="AK356" s="92">
        <f>J356*$AK$8</f>
        <v>50.943769999999994</v>
      </c>
      <c r="AL356" s="56">
        <f t="shared" si="232"/>
        <v>0.25324999999999998</v>
      </c>
      <c r="AM356" s="91">
        <f t="shared" ref="AM356" si="236">($F356+$G356)*AM$7</f>
        <v>0</v>
      </c>
      <c r="AN356" s="92"/>
      <c r="AO356" s="92"/>
    </row>
    <row r="357" spans="1:41" ht="15.75" customHeight="1" outlineLevel="1" x14ac:dyDescent="0.25">
      <c r="A357" s="58">
        <v>5</v>
      </c>
      <c r="B357" s="59" t="s">
        <v>66</v>
      </c>
      <c r="C357" s="45">
        <v>1</v>
      </c>
      <c r="D357" s="45">
        <v>1</v>
      </c>
      <c r="E357" s="45">
        <v>1</v>
      </c>
      <c r="F357" s="60">
        <v>3.07</v>
      </c>
      <c r="G357" s="46">
        <v>7.25</v>
      </c>
      <c r="H357" s="46">
        <v>0.35</v>
      </c>
      <c r="I357" s="81">
        <f>(($G357*$H357)+$F357)*$C357*$D357*$E357</f>
        <v>5.6074999999999999</v>
      </c>
      <c r="J357" s="28">
        <f>(($F357))*$C357*$D357*$E357</f>
        <v>3.07</v>
      </c>
      <c r="K357" s="28">
        <f>(($F357))*$C357*$D357*$E357</f>
        <v>3.07</v>
      </c>
      <c r="L357" s="2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9"/>
      <c r="AF357" s="39"/>
      <c r="AG357" s="43">
        <f>($F357+$G357)*AG$7</f>
        <v>0</v>
      </c>
      <c r="AH357" s="56">
        <f>((I357+L357)*$AH$7)+(J357*$AH$8)</f>
        <v>1.5355381011904763</v>
      </c>
      <c r="AI357" s="56">
        <f>((I357+L357)*$AI$7)+(J357*$AI$8)</f>
        <v>0.30801944999999997</v>
      </c>
      <c r="AJ357" s="56">
        <f>((I357+L357)*$AJ$7)+(J357*$AJ$8)</f>
        <v>0.46960631249999996</v>
      </c>
      <c r="AK357" s="61">
        <f>J357*$AK$8</f>
        <v>154.3903</v>
      </c>
      <c r="AL357" s="56">
        <f t="shared" si="232"/>
        <v>0</v>
      </c>
      <c r="AM357" s="43">
        <f>($F357+$G357)*AM$7</f>
        <v>0</v>
      </c>
      <c r="AN357" s="49"/>
      <c r="AO357" s="49"/>
    </row>
    <row r="358" spans="1:41" ht="15.75" customHeight="1" outlineLevel="1" x14ac:dyDescent="0.25">
      <c r="A358" s="99"/>
      <c r="B358" s="34"/>
      <c r="C358" s="35"/>
      <c r="D358" s="35"/>
      <c r="E358" s="35"/>
      <c r="F358" s="36"/>
      <c r="G358" s="37"/>
      <c r="H358" s="37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81"/>
      <c r="T358" s="28"/>
      <c r="U358" s="28"/>
      <c r="V358" s="38"/>
      <c r="W358" s="38"/>
      <c r="X358" s="38"/>
      <c r="Y358" s="38"/>
      <c r="Z358" s="38"/>
      <c r="AA358" s="38"/>
      <c r="AB358" s="38"/>
      <c r="AC358" s="38"/>
      <c r="AD358" s="38"/>
      <c r="AE358" s="39"/>
      <c r="AF358" s="39"/>
      <c r="AG358" s="40"/>
      <c r="AH358" s="41"/>
      <c r="AI358" s="41"/>
      <c r="AJ358" s="41"/>
      <c r="AK358" s="42"/>
      <c r="AL358" s="42"/>
      <c r="AM358" s="40"/>
      <c r="AN358" s="100"/>
      <c r="AO358" s="100"/>
    </row>
    <row r="359" spans="1:41" ht="15.75" customHeight="1" outlineLevel="1" x14ac:dyDescent="0.25">
      <c r="A359" s="33"/>
      <c r="B359" s="44" t="s">
        <v>116</v>
      </c>
      <c r="C359" s="45"/>
      <c r="D359" s="45"/>
      <c r="E359" s="45"/>
      <c r="F359" s="46"/>
      <c r="G359" s="46"/>
      <c r="H359" s="46"/>
      <c r="I359" s="38"/>
      <c r="J359" s="46"/>
      <c r="K359" s="46"/>
      <c r="L359" s="46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9"/>
      <c r="AF359" s="39"/>
      <c r="AG359" s="47"/>
      <c r="AH359" s="47"/>
      <c r="AI359" s="47"/>
      <c r="AJ359" s="48"/>
      <c r="AK359" s="49"/>
      <c r="AL359" s="49"/>
      <c r="AM359" s="47"/>
      <c r="AN359" s="49"/>
      <c r="AO359" s="49"/>
    </row>
    <row r="360" spans="1:41" ht="15.75" customHeight="1" outlineLevel="1" x14ac:dyDescent="0.25">
      <c r="A360" s="58">
        <v>1</v>
      </c>
      <c r="B360" s="59" t="s">
        <v>63</v>
      </c>
      <c r="C360" s="45">
        <v>1</v>
      </c>
      <c r="D360" s="45">
        <v>1</v>
      </c>
      <c r="E360" s="45">
        <v>1</v>
      </c>
      <c r="F360" s="60">
        <v>6.22</v>
      </c>
      <c r="G360" s="46">
        <v>10.65</v>
      </c>
      <c r="H360" s="46">
        <v>0.3</v>
      </c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81">
        <f>(($G360*$H360)+$F360)*$C360*$D360*$E360</f>
        <v>9.4149999999999991</v>
      </c>
      <c r="T360" s="28">
        <f>(($F360))*$C360*$D360*$E360</f>
        <v>6.22</v>
      </c>
      <c r="U360" s="28">
        <f>(($F360))*$C360*$D360*$E360</f>
        <v>6.22</v>
      </c>
      <c r="V360" s="38"/>
      <c r="W360" s="38"/>
      <c r="X360" s="38"/>
      <c r="Y360" s="38"/>
      <c r="Z360" s="38"/>
      <c r="AA360" s="38"/>
      <c r="AB360" s="38"/>
      <c r="AC360" s="38"/>
      <c r="AD360" s="38"/>
      <c r="AE360" s="39"/>
      <c r="AF360" s="39"/>
      <c r="AG360" s="43">
        <f>($F360+$G360)*AG$7</f>
        <v>0</v>
      </c>
      <c r="AH360" s="56">
        <f>((S360+U360)*$AH$7)+(T360*$AH$8)</f>
        <v>3.6697367261904761</v>
      </c>
      <c r="AI360" s="56">
        <f>((S360+U360)*$AI$7)+(T360*$AI$8)</f>
        <v>0.73612650000000002</v>
      </c>
      <c r="AJ360" s="56">
        <f>((S360+U360)*$AJ$7)+(T360*$AJ$8)</f>
        <v>1.1222981249999997</v>
      </c>
      <c r="AK360" s="61">
        <f>T360*$AK$8</f>
        <v>312.80379999999997</v>
      </c>
      <c r="AL360" s="56">
        <f t="shared" ref="AL360:AL364" si="237">($L360)*AL$8</f>
        <v>0</v>
      </c>
      <c r="AM360" s="43">
        <f>($F360+$G360)*AM$7</f>
        <v>0</v>
      </c>
      <c r="AN360" s="49"/>
      <c r="AO360" s="49"/>
    </row>
    <row r="361" spans="1:41" ht="15.75" customHeight="1" outlineLevel="1" x14ac:dyDescent="0.25">
      <c r="A361" s="58">
        <f>1+A360</f>
        <v>2</v>
      </c>
      <c r="B361" s="59" t="s">
        <v>14</v>
      </c>
      <c r="C361" s="45">
        <v>1</v>
      </c>
      <c r="D361" s="45">
        <v>1</v>
      </c>
      <c r="E361" s="45">
        <v>1</v>
      </c>
      <c r="F361" s="60">
        <v>2.2189999999999999</v>
      </c>
      <c r="G361" s="46">
        <v>6.5</v>
      </c>
      <c r="H361" s="46">
        <v>0.3</v>
      </c>
      <c r="I361" s="63"/>
      <c r="J361" s="63"/>
      <c r="K361" s="63"/>
      <c r="L361" s="63"/>
      <c r="M361" s="81"/>
      <c r="N361" s="28"/>
      <c r="O361" s="28"/>
      <c r="P361" s="81">
        <f>(($G361*$H361)+$F361)*$C361*$D361*$E361</f>
        <v>4.1689999999999996</v>
      </c>
      <c r="Q361" s="28">
        <f>(($F361))*$C361*$D361*$E361</f>
        <v>2.2189999999999999</v>
      </c>
      <c r="R361" s="28">
        <f>(($F361))*$C361*$D361*$E361</f>
        <v>2.2189999999999999</v>
      </c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9"/>
      <c r="AF361" s="39"/>
      <c r="AG361" s="43">
        <f>($F361+$G361)*AG$7</f>
        <v>0</v>
      </c>
      <c r="AH361" s="56">
        <f>((P361+R361)*$AH$7)+(Q361*$AH$8)</f>
        <v>1.415087080952381</v>
      </c>
      <c r="AI361" s="56">
        <f>((P361+R361)*$AI$7)+(Q361*$AI$8)</f>
        <v>0.28385771999999998</v>
      </c>
      <c r="AJ361" s="56">
        <f>((P361+R361)*$AJ$7)+(Q361*$AJ$8)</f>
        <v>0.43276934999999994</v>
      </c>
      <c r="AK361" s="61">
        <f>Q361*$AK$8</f>
        <v>111.59350999999999</v>
      </c>
      <c r="AL361" s="56">
        <f t="shared" si="237"/>
        <v>0</v>
      </c>
      <c r="AM361" s="43">
        <f>($F361+$G361)*AM$7</f>
        <v>0</v>
      </c>
      <c r="AN361" s="49"/>
      <c r="AO361" s="49"/>
    </row>
    <row r="362" spans="1:41" s="93" customFormat="1" ht="15.75" customHeight="1" outlineLevel="1" x14ac:dyDescent="0.25">
      <c r="A362" s="82">
        <f t="shared" ref="A362:A363" si="238">1+A361</f>
        <v>3</v>
      </c>
      <c r="B362" s="83" t="s">
        <v>59</v>
      </c>
      <c r="C362" s="84">
        <v>1</v>
      </c>
      <c r="D362" s="84">
        <v>1</v>
      </c>
      <c r="E362" s="84">
        <v>1</v>
      </c>
      <c r="F362" s="85">
        <v>1.72</v>
      </c>
      <c r="G362" s="86">
        <v>5.25</v>
      </c>
      <c r="H362" s="46">
        <v>0.35</v>
      </c>
      <c r="I362" s="87">
        <f>(($G362*$H362)+$F362)*$C362*$D362*$E362</f>
        <v>3.5575000000000001</v>
      </c>
      <c r="J362" s="88">
        <f>(($F362))*$C362*$D362*$E362</f>
        <v>1.72</v>
      </c>
      <c r="K362" s="88">
        <f t="shared" ref="K362:K363" si="239">(($F362))*$C362*$D362*$E362</f>
        <v>1.72</v>
      </c>
      <c r="L362" s="88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90"/>
      <c r="AF362" s="90"/>
      <c r="AG362" s="91">
        <f>($F362+$G362)*AG$7</f>
        <v>0</v>
      </c>
      <c r="AH362" s="91">
        <f>((I362+L362)*$AH$7)+(J362*$AH$8)</f>
        <v>0.91465655357142861</v>
      </c>
      <c r="AI362" s="91">
        <f>((I362+L362)*$AI$7)+(J362*$AI$8)</f>
        <v>0.18347445000000001</v>
      </c>
      <c r="AJ362" s="91">
        <f>((I362+L362)*$AJ$7)+(J362*$AJ$8)</f>
        <v>0.27972506249999995</v>
      </c>
      <c r="AK362" s="92">
        <f>J362*$AK$8</f>
        <v>86.498800000000003</v>
      </c>
      <c r="AL362" s="56">
        <f t="shared" si="237"/>
        <v>0</v>
      </c>
      <c r="AM362" s="91">
        <f>($F362+$G362)*AM$7</f>
        <v>0</v>
      </c>
      <c r="AN362" s="92"/>
      <c r="AO362" s="92"/>
    </row>
    <row r="363" spans="1:41" s="93" customFormat="1" ht="15.75" customHeight="1" outlineLevel="1" x14ac:dyDescent="0.25">
      <c r="A363" s="82">
        <f t="shared" si="238"/>
        <v>4</v>
      </c>
      <c r="B363" s="83" t="s">
        <v>65</v>
      </c>
      <c r="C363" s="84">
        <v>1</v>
      </c>
      <c r="D363" s="84">
        <v>1</v>
      </c>
      <c r="E363" s="84">
        <v>1</v>
      </c>
      <c r="F363" s="85">
        <v>1.0129999999999999</v>
      </c>
      <c r="G363" s="86">
        <v>4.2</v>
      </c>
      <c r="H363" s="86">
        <f>H362+H362</f>
        <v>0.7</v>
      </c>
      <c r="I363" s="87">
        <f>(($G363*$H363)+$F363)*$C363*$D363*$E363</f>
        <v>3.9529999999999998</v>
      </c>
      <c r="J363" s="88">
        <f>(($F363))*$C363*$D363*$E363</f>
        <v>1.0129999999999999</v>
      </c>
      <c r="K363" s="88">
        <f t="shared" si="239"/>
        <v>1.0129999999999999</v>
      </c>
      <c r="L363" s="88">
        <f>F363*0.25</f>
        <v>0.25324999999999998</v>
      </c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90"/>
      <c r="AF363" s="90"/>
      <c r="AG363" s="91">
        <f t="shared" ref="AG363" si="240">($F363+$G363)*AG$7</f>
        <v>0</v>
      </c>
      <c r="AH363" s="91">
        <f>((I363+L363)*$AH$7)+(J363*$AH$8)</f>
        <v>0.81462926845238093</v>
      </c>
      <c r="AI363" s="91">
        <f>((I363+L363)*$AI$7)+(J363*$AI$8)</f>
        <v>0.16340959500000002</v>
      </c>
      <c r="AJ363" s="91">
        <f>((I363+L363)*$AJ$7)+(J363*$AJ$8)</f>
        <v>0.24913419374999995</v>
      </c>
      <c r="AK363" s="92">
        <f>J363*$AK$8</f>
        <v>50.943769999999994</v>
      </c>
      <c r="AL363" s="56">
        <f t="shared" si="237"/>
        <v>0.25324999999999998</v>
      </c>
      <c r="AM363" s="91">
        <f t="shared" ref="AM363" si="241">($F363+$G363)*AM$7</f>
        <v>0</v>
      </c>
      <c r="AN363" s="92"/>
      <c r="AO363" s="92"/>
    </row>
    <row r="364" spans="1:41" ht="15.75" customHeight="1" outlineLevel="1" x14ac:dyDescent="0.25">
      <c r="A364" s="58">
        <v>5</v>
      </c>
      <c r="B364" s="59" t="s">
        <v>66</v>
      </c>
      <c r="C364" s="45">
        <v>1</v>
      </c>
      <c r="D364" s="45">
        <v>1</v>
      </c>
      <c r="E364" s="45">
        <v>1</v>
      </c>
      <c r="F364" s="60">
        <v>3.07</v>
      </c>
      <c r="G364" s="46">
        <v>7.25</v>
      </c>
      <c r="H364" s="46">
        <v>0.35</v>
      </c>
      <c r="I364" s="81">
        <f>(($G364*$H364)+$F364)*$C364*$D364*$E364</f>
        <v>5.6074999999999999</v>
      </c>
      <c r="J364" s="28">
        <f>(($F364))*$C364*$D364*$E364</f>
        <v>3.07</v>
      </c>
      <c r="K364" s="28">
        <f>(($F364))*$C364*$D364*$E364</f>
        <v>3.07</v>
      </c>
      <c r="L364" s="2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9"/>
      <c r="AF364" s="39"/>
      <c r="AG364" s="43">
        <f>($F364+$G364)*AG$7</f>
        <v>0</v>
      </c>
      <c r="AH364" s="56">
        <f>((I364+L364)*$AH$7)+(J364*$AH$8)</f>
        <v>1.5355381011904763</v>
      </c>
      <c r="AI364" s="56">
        <f>((I364+L364)*$AI$7)+(J364*$AI$8)</f>
        <v>0.30801944999999997</v>
      </c>
      <c r="AJ364" s="56">
        <f>((I364+L364)*$AJ$7)+(J364*$AJ$8)</f>
        <v>0.46960631249999996</v>
      </c>
      <c r="AK364" s="61">
        <f>J364*$AK$8</f>
        <v>154.3903</v>
      </c>
      <c r="AL364" s="56">
        <f t="shared" si="237"/>
        <v>0</v>
      </c>
      <c r="AM364" s="43">
        <f>($F364+$G364)*AM$7</f>
        <v>0</v>
      </c>
      <c r="AN364" s="49"/>
      <c r="AO364" s="49"/>
    </row>
    <row r="365" spans="1:41" ht="15.75" customHeight="1" outlineLevel="1" x14ac:dyDescent="0.25">
      <c r="A365" s="99"/>
      <c r="B365" s="34"/>
      <c r="C365" s="35"/>
      <c r="D365" s="35"/>
      <c r="E365" s="35"/>
      <c r="F365" s="36"/>
      <c r="G365" s="37"/>
      <c r="H365" s="37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81"/>
      <c r="T365" s="28"/>
      <c r="U365" s="28"/>
      <c r="V365" s="38"/>
      <c r="W365" s="38"/>
      <c r="X365" s="38"/>
      <c r="Y365" s="38"/>
      <c r="Z365" s="38"/>
      <c r="AA365" s="38"/>
      <c r="AB365" s="38"/>
      <c r="AC365" s="38"/>
      <c r="AD365" s="38"/>
      <c r="AE365" s="39"/>
      <c r="AF365" s="39"/>
      <c r="AG365" s="40"/>
      <c r="AH365" s="41"/>
      <c r="AI365" s="41"/>
      <c r="AJ365" s="41"/>
      <c r="AK365" s="42"/>
      <c r="AL365" s="42"/>
      <c r="AM365" s="40"/>
      <c r="AN365" s="100"/>
      <c r="AO365" s="100"/>
    </row>
    <row r="366" spans="1:41" ht="15.75" customHeight="1" outlineLevel="1" x14ac:dyDescent="0.25">
      <c r="A366" s="33"/>
      <c r="B366" s="44" t="s">
        <v>117</v>
      </c>
      <c r="C366" s="45"/>
      <c r="D366" s="45"/>
      <c r="E366" s="45"/>
      <c r="F366" s="46"/>
      <c r="G366" s="46"/>
      <c r="H366" s="46"/>
      <c r="I366" s="38"/>
      <c r="J366" s="46"/>
      <c r="K366" s="46"/>
      <c r="L366" s="46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9"/>
      <c r="AF366" s="39"/>
      <c r="AG366" s="47"/>
      <c r="AH366" s="47"/>
      <c r="AI366" s="47"/>
      <c r="AJ366" s="48"/>
      <c r="AK366" s="49"/>
      <c r="AL366" s="49"/>
      <c r="AM366" s="47"/>
      <c r="AN366" s="49"/>
      <c r="AO366" s="49"/>
    </row>
    <row r="367" spans="1:41" ht="15.75" customHeight="1" outlineLevel="1" x14ac:dyDescent="0.25">
      <c r="A367" s="58">
        <v>1</v>
      </c>
      <c r="B367" s="59" t="s">
        <v>63</v>
      </c>
      <c r="C367" s="45">
        <v>1</v>
      </c>
      <c r="D367" s="45">
        <v>1</v>
      </c>
      <c r="E367" s="45">
        <v>1</v>
      </c>
      <c r="F367" s="60">
        <v>6.22</v>
      </c>
      <c r="G367" s="46">
        <v>10.65</v>
      </c>
      <c r="H367" s="46">
        <v>0.3</v>
      </c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81">
        <f>(($G367*$H367)+$F367)*$C367*$D367*$E367</f>
        <v>9.4149999999999991</v>
      </c>
      <c r="T367" s="28">
        <f>(($F367))*$C367*$D367*$E367</f>
        <v>6.22</v>
      </c>
      <c r="U367" s="28">
        <f>(($F367))*$C367*$D367*$E367</f>
        <v>6.22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9"/>
      <c r="AF367" s="39"/>
      <c r="AG367" s="43">
        <f>($F367+$G367)*AG$7</f>
        <v>0</v>
      </c>
      <c r="AH367" s="56">
        <f>((S367+U367)*$AH$7)+(T367*$AH$8)</f>
        <v>3.6697367261904761</v>
      </c>
      <c r="AI367" s="56">
        <f>((S367+U367)*$AI$7)+(T367*$AI$8)</f>
        <v>0.73612650000000002</v>
      </c>
      <c r="AJ367" s="56">
        <f>((S367+U367)*$AJ$7)+(T367*$AJ$8)</f>
        <v>1.1222981249999997</v>
      </c>
      <c r="AK367" s="61">
        <f>T367*$AK$8</f>
        <v>312.80379999999997</v>
      </c>
      <c r="AL367" s="56">
        <f t="shared" ref="AL367:AL372" si="242">($L367)*AL$8</f>
        <v>0</v>
      </c>
      <c r="AM367" s="43">
        <f>($F367+$G367)*AM$7</f>
        <v>0</v>
      </c>
      <c r="AN367" s="49"/>
      <c r="AO367" s="49"/>
    </row>
    <row r="368" spans="1:41" ht="15.75" customHeight="1" outlineLevel="1" x14ac:dyDescent="0.25">
      <c r="A368" s="58">
        <f>1+A367</f>
        <v>2</v>
      </c>
      <c r="B368" s="59" t="s">
        <v>14</v>
      </c>
      <c r="C368" s="45">
        <v>1</v>
      </c>
      <c r="D368" s="45">
        <v>1</v>
      </c>
      <c r="E368" s="45">
        <v>1</v>
      </c>
      <c r="F368" s="60">
        <v>2.218</v>
      </c>
      <c r="G368" s="46">
        <v>6.5</v>
      </c>
      <c r="H368" s="46">
        <v>0.3</v>
      </c>
      <c r="I368" s="63"/>
      <c r="J368" s="63"/>
      <c r="K368" s="63"/>
      <c r="L368" s="63"/>
      <c r="M368" s="81"/>
      <c r="N368" s="28"/>
      <c r="O368" s="28"/>
      <c r="P368" s="81">
        <f>(($G368*$H368)+$F368)*$C368*$D368*$E368</f>
        <v>4.1680000000000001</v>
      </c>
      <c r="Q368" s="28">
        <f>(($F368))*$C368*$D368*$E368</f>
        <v>2.218</v>
      </c>
      <c r="R368" s="28">
        <f>(($F368))*$C368*$D368*$E368</f>
        <v>2.218</v>
      </c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9"/>
      <c r="AF368" s="39"/>
      <c r="AG368" s="43">
        <f>($F368+$G368)*AG$7</f>
        <v>0</v>
      </c>
      <c r="AH368" s="56">
        <f>((P368+R368)*$AH$7)+(Q368*$AH$8)</f>
        <v>1.4145642333333335</v>
      </c>
      <c r="AI368" s="56">
        <f>((P368+R368)*$AI$7)+(Q368*$AI$8)</f>
        <v>0.28375284000000001</v>
      </c>
      <c r="AJ368" s="56">
        <f>((P368+R368)*$AJ$7)+(Q368*$AJ$8)</f>
        <v>0.43260944999999995</v>
      </c>
      <c r="AK368" s="61">
        <f>Q368*$AK$8</f>
        <v>111.54321999999999</v>
      </c>
      <c r="AL368" s="56">
        <f t="shared" si="242"/>
        <v>0</v>
      </c>
      <c r="AM368" s="43">
        <f>($F368+$G368)*AM$7</f>
        <v>0</v>
      </c>
      <c r="AN368" s="49"/>
      <c r="AO368" s="49"/>
    </row>
    <row r="369" spans="1:41" s="93" customFormat="1" ht="15.75" customHeight="1" outlineLevel="1" x14ac:dyDescent="0.25">
      <c r="A369" s="82">
        <f t="shared" ref="A369:A370" si="243">1+A368</f>
        <v>3</v>
      </c>
      <c r="B369" s="83" t="s">
        <v>59</v>
      </c>
      <c r="C369" s="84">
        <v>1</v>
      </c>
      <c r="D369" s="84">
        <v>1</v>
      </c>
      <c r="E369" s="84">
        <v>1</v>
      </c>
      <c r="F369" s="85">
        <v>1.9239999999999999</v>
      </c>
      <c r="G369" s="86">
        <v>5.55</v>
      </c>
      <c r="H369" s="46">
        <v>0.35</v>
      </c>
      <c r="I369" s="87">
        <f>(($G369*$H369)+$F369)*$C369*$D369*$E369</f>
        <v>3.8664999999999998</v>
      </c>
      <c r="J369" s="88">
        <f>(($F369))*$C369*$D369*$E369</f>
        <v>1.9239999999999999</v>
      </c>
      <c r="K369" s="88">
        <f t="shared" ref="K369:K370" si="244">(($F369))*$C369*$D369*$E369</f>
        <v>1.9239999999999999</v>
      </c>
      <c r="L369" s="88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90"/>
      <c r="AF369" s="90"/>
      <c r="AG369" s="91">
        <f>($F369+$G369)*AG$7</f>
        <v>0</v>
      </c>
      <c r="AH369" s="91">
        <f>((I369+L369)*$AH$7)+(J369*$AH$8)</f>
        <v>1.0083769892857144</v>
      </c>
      <c r="AI369" s="91">
        <f>((I369+L369)*$AI$7)+(J369*$AI$8)</f>
        <v>0.20227419000000002</v>
      </c>
      <c r="AJ369" s="91">
        <f>((I369+L369)*$AJ$7)+(J369*$AJ$8)</f>
        <v>0.30838713749999996</v>
      </c>
      <c r="AK369" s="92">
        <f>J369*$AK$8</f>
        <v>96.757959999999997</v>
      </c>
      <c r="AL369" s="56">
        <f t="shared" si="242"/>
        <v>0</v>
      </c>
      <c r="AM369" s="91">
        <f>($F369+$G369)*AM$7</f>
        <v>0</v>
      </c>
      <c r="AN369" s="92"/>
      <c r="AO369" s="92"/>
    </row>
    <row r="370" spans="1:41" s="93" customFormat="1" ht="15.75" customHeight="1" outlineLevel="1" x14ac:dyDescent="0.25">
      <c r="A370" s="82">
        <f t="shared" si="243"/>
        <v>4</v>
      </c>
      <c r="B370" s="83" t="s">
        <v>65</v>
      </c>
      <c r="C370" s="84">
        <v>1</v>
      </c>
      <c r="D370" s="84">
        <v>1</v>
      </c>
      <c r="E370" s="84">
        <v>1</v>
      </c>
      <c r="F370" s="85">
        <v>1.0129999999999999</v>
      </c>
      <c r="G370" s="86">
        <v>4.2</v>
      </c>
      <c r="H370" s="86">
        <f>H369+H369</f>
        <v>0.7</v>
      </c>
      <c r="I370" s="87">
        <f>(($G370*$H370)+$F370)*$C370*$D370*$E370</f>
        <v>3.9529999999999998</v>
      </c>
      <c r="J370" s="88">
        <f>(($F370))*$C370*$D370*$E370</f>
        <v>1.0129999999999999</v>
      </c>
      <c r="K370" s="88">
        <f t="shared" si="244"/>
        <v>1.0129999999999999</v>
      </c>
      <c r="L370" s="88">
        <f>F370*0.25</f>
        <v>0.25324999999999998</v>
      </c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90"/>
      <c r="AF370" s="90"/>
      <c r="AG370" s="91">
        <f t="shared" ref="AG370" si="245">($F370+$G370)*AG$7</f>
        <v>0</v>
      </c>
      <c r="AH370" s="91">
        <f>((I370+L370)*$AH$7)+(J370*$AH$8)</f>
        <v>0.81462926845238093</v>
      </c>
      <c r="AI370" s="91">
        <f>((I370+L370)*$AI$7)+(J370*$AI$8)</f>
        <v>0.16340959500000002</v>
      </c>
      <c r="AJ370" s="91">
        <f>((I370+L370)*$AJ$7)+(J370*$AJ$8)</f>
        <v>0.24913419374999995</v>
      </c>
      <c r="AK370" s="92">
        <f>J370*$AK$8</f>
        <v>50.943769999999994</v>
      </c>
      <c r="AL370" s="56">
        <f t="shared" si="242"/>
        <v>0.25324999999999998</v>
      </c>
      <c r="AM370" s="91">
        <f t="shared" ref="AM370" si="246">($F370+$G370)*AM$7</f>
        <v>0</v>
      </c>
      <c r="AN370" s="92"/>
      <c r="AO370" s="92"/>
    </row>
    <row r="371" spans="1:41" ht="15.75" customHeight="1" outlineLevel="1" x14ac:dyDescent="0.25">
      <c r="A371" s="58">
        <v>5</v>
      </c>
      <c r="B371" s="59" t="s">
        <v>66</v>
      </c>
      <c r="C371" s="45">
        <v>1</v>
      </c>
      <c r="D371" s="45">
        <v>1</v>
      </c>
      <c r="E371" s="45">
        <v>1</v>
      </c>
      <c r="F371" s="60">
        <v>3.64</v>
      </c>
      <c r="G371" s="46">
        <v>7.8</v>
      </c>
      <c r="H371" s="46">
        <v>0.35</v>
      </c>
      <c r="I371" s="81">
        <f>(($G371*$H371)+$F371)*$C371*$D371*$E371</f>
        <v>6.37</v>
      </c>
      <c r="J371" s="28">
        <f t="shared" ref="J371:K372" si="247">(($F371))*$C371*$D371*$E371</f>
        <v>3.64</v>
      </c>
      <c r="K371" s="28">
        <f t="shared" si="247"/>
        <v>3.64</v>
      </c>
      <c r="L371" s="2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9"/>
      <c r="AF371" s="39"/>
      <c r="AG371" s="43">
        <f>($F371+$G371)*AG$7</f>
        <v>0</v>
      </c>
      <c r="AH371" s="56">
        <f>((I371+L371)*$AH$7)+(J371*$AH$8)</f>
        <v>1.7842175</v>
      </c>
      <c r="AI371" s="56">
        <f>((I371+L371)*$AI$7)+(J371*$AI$8)</f>
        <v>0.35790300000000003</v>
      </c>
      <c r="AJ371" s="56">
        <f>((I371+L371)*$AJ$7)+(J371*$AJ$8)</f>
        <v>0.54565874999999997</v>
      </c>
      <c r="AK371" s="61">
        <f>J371*$AK$8</f>
        <v>183.0556</v>
      </c>
      <c r="AL371" s="56">
        <f t="shared" si="242"/>
        <v>0</v>
      </c>
      <c r="AM371" s="43">
        <f>($F371+$G371)*AM$7</f>
        <v>0</v>
      </c>
      <c r="AN371" s="49"/>
      <c r="AO371" s="49"/>
    </row>
    <row r="372" spans="1:41" ht="15.75" customHeight="1" outlineLevel="1" x14ac:dyDescent="0.25">
      <c r="A372" s="58">
        <f t="shared" ref="A372" si="248">1+A371</f>
        <v>6</v>
      </c>
      <c r="B372" s="59" t="s">
        <v>67</v>
      </c>
      <c r="C372" s="45">
        <v>1</v>
      </c>
      <c r="D372" s="45">
        <v>1</v>
      </c>
      <c r="E372" s="45">
        <v>1</v>
      </c>
      <c r="F372" s="60">
        <v>2.9359999999999999</v>
      </c>
      <c r="G372" s="46">
        <v>7.05</v>
      </c>
      <c r="H372" s="46">
        <v>0.35</v>
      </c>
      <c r="I372" s="81">
        <f>(($G372*$H372)+$F372)*$C372*$D372*$E372</f>
        <v>5.4034999999999993</v>
      </c>
      <c r="J372" s="28">
        <f t="shared" si="247"/>
        <v>2.9359999999999999</v>
      </c>
      <c r="K372" s="28">
        <f t="shared" si="247"/>
        <v>2.9359999999999999</v>
      </c>
      <c r="L372" s="2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9"/>
      <c r="AF372" s="39"/>
      <c r="AG372" s="43">
        <f>($F372+$G372)*AG$7</f>
        <v>0</v>
      </c>
      <c r="AH372" s="56">
        <f>((I372+L372)*$AH$7)+(J372*$AH$8)</f>
        <v>1.4738420821428571</v>
      </c>
      <c r="AI372" s="56">
        <f>((I372+L372)*$AI$7)+(J372*$AI$8)</f>
        <v>0.29564361</v>
      </c>
      <c r="AJ372" s="56">
        <f>((I372+L372)*$AJ$7)+(J372*$AJ$8)</f>
        <v>0.45073811249999995</v>
      </c>
      <c r="AK372" s="61">
        <f>J372*$AK$8</f>
        <v>147.65144000000001</v>
      </c>
      <c r="AL372" s="56">
        <f t="shared" si="242"/>
        <v>0</v>
      </c>
      <c r="AM372" s="43">
        <f>($F372+$G372)*AM$7</f>
        <v>0</v>
      </c>
      <c r="AN372" s="49"/>
      <c r="AO372" s="49"/>
    </row>
    <row r="373" spans="1:41" ht="15.75" customHeight="1" outlineLevel="1" x14ac:dyDescent="0.25">
      <c r="A373" s="99"/>
      <c r="B373" s="34"/>
      <c r="C373" s="35"/>
      <c r="D373" s="35"/>
      <c r="E373" s="35"/>
      <c r="F373" s="36"/>
      <c r="G373" s="37"/>
      <c r="H373" s="37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81"/>
      <c r="T373" s="28"/>
      <c r="U373" s="28"/>
      <c r="V373" s="38"/>
      <c r="W373" s="38"/>
      <c r="X373" s="38"/>
      <c r="Y373" s="38"/>
      <c r="Z373" s="38"/>
      <c r="AA373" s="38"/>
      <c r="AB373" s="38"/>
      <c r="AC373" s="38"/>
      <c r="AD373" s="38"/>
      <c r="AE373" s="39"/>
      <c r="AF373" s="39"/>
      <c r="AG373" s="40"/>
      <c r="AH373" s="41"/>
      <c r="AI373" s="41"/>
      <c r="AJ373" s="41"/>
      <c r="AK373" s="42"/>
      <c r="AL373" s="42"/>
      <c r="AM373" s="40"/>
      <c r="AN373" s="100"/>
      <c r="AO373" s="100"/>
    </row>
    <row r="374" spans="1:41" ht="15.75" customHeight="1" outlineLevel="1" x14ac:dyDescent="0.25">
      <c r="A374" s="33"/>
      <c r="B374" s="44" t="s">
        <v>118</v>
      </c>
      <c r="C374" s="45"/>
      <c r="D374" s="45"/>
      <c r="E374" s="45"/>
      <c r="F374" s="46"/>
      <c r="G374" s="46"/>
      <c r="H374" s="46"/>
      <c r="I374" s="38"/>
      <c r="J374" s="46"/>
      <c r="K374" s="46"/>
      <c r="L374" s="46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9"/>
      <c r="AF374" s="39"/>
      <c r="AG374" s="47"/>
      <c r="AH374" s="47"/>
      <c r="AI374" s="47"/>
      <c r="AJ374" s="48"/>
      <c r="AK374" s="49"/>
      <c r="AL374" s="49"/>
      <c r="AM374" s="47"/>
      <c r="AN374" s="49"/>
      <c r="AO374" s="49"/>
    </row>
    <row r="375" spans="1:41" ht="15.75" customHeight="1" outlineLevel="1" x14ac:dyDescent="0.25">
      <c r="A375" s="58">
        <v>1</v>
      </c>
      <c r="B375" s="59" t="s">
        <v>63</v>
      </c>
      <c r="C375" s="45">
        <v>1</v>
      </c>
      <c r="D375" s="45">
        <v>1</v>
      </c>
      <c r="E375" s="45">
        <v>1</v>
      </c>
      <c r="F375" s="60">
        <v>5.1390000000000002</v>
      </c>
      <c r="G375" s="46">
        <v>9.4</v>
      </c>
      <c r="H375" s="46">
        <v>0.3</v>
      </c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81">
        <f>(($G375*$H375)+$F375)*$C375*$D375*$E375</f>
        <v>7.9589999999999996</v>
      </c>
      <c r="T375" s="28">
        <f>(($F375))*$C375*$D375*$E375</f>
        <v>5.1390000000000002</v>
      </c>
      <c r="U375" s="28">
        <f>(($F375))*$C375*$D375*$E375</f>
        <v>5.1390000000000002</v>
      </c>
      <c r="V375" s="38"/>
      <c r="W375" s="38"/>
      <c r="X375" s="38"/>
      <c r="Y375" s="38"/>
      <c r="Z375" s="38"/>
      <c r="AA375" s="38"/>
      <c r="AB375" s="38"/>
      <c r="AC375" s="38"/>
      <c r="AD375" s="38"/>
      <c r="AE375" s="39"/>
      <c r="AF375" s="39"/>
      <c r="AG375" s="43">
        <f>($F375+$G375)*AG$7</f>
        <v>0</v>
      </c>
      <c r="AH375" s="56">
        <f>((S375+U375)*$AH$7)+(T375*$AH$8)</f>
        <v>3.0555214857142858</v>
      </c>
      <c r="AI375" s="56">
        <f>((S375+U375)*$AI$7)+(T375*$AI$8)</f>
        <v>0.61291872000000003</v>
      </c>
      <c r="AJ375" s="56">
        <f>((S375+U375)*$AJ$7)+(T375*$AJ$8)</f>
        <v>0.93445559999999994</v>
      </c>
      <c r="AK375" s="61">
        <f>T375*$AK$8</f>
        <v>258.44031000000001</v>
      </c>
      <c r="AL375" s="56">
        <f t="shared" ref="AL375:AL380" si="249">($L375)*AL$8</f>
        <v>0</v>
      </c>
      <c r="AM375" s="43">
        <f>($F375+$G375)*AM$7</f>
        <v>0</v>
      </c>
      <c r="AN375" s="49"/>
      <c r="AO375" s="49"/>
    </row>
    <row r="376" spans="1:41" ht="15.75" customHeight="1" outlineLevel="1" x14ac:dyDescent="0.25">
      <c r="A376" s="58">
        <f>1+A375</f>
        <v>2</v>
      </c>
      <c r="B376" s="59" t="s">
        <v>14</v>
      </c>
      <c r="C376" s="45">
        <v>1</v>
      </c>
      <c r="D376" s="45">
        <v>1</v>
      </c>
      <c r="E376" s="45">
        <v>1</v>
      </c>
      <c r="F376" s="60">
        <v>2.218</v>
      </c>
      <c r="G376" s="46">
        <v>6.5</v>
      </c>
      <c r="H376" s="46">
        <v>0.3</v>
      </c>
      <c r="I376" s="63"/>
      <c r="J376" s="63"/>
      <c r="K376" s="63"/>
      <c r="L376" s="63"/>
      <c r="M376" s="81"/>
      <c r="N376" s="28"/>
      <c r="O376" s="28"/>
      <c r="P376" s="81">
        <f>(($G376*$H376)+$F376)*$C376*$D376*$E376</f>
        <v>4.1680000000000001</v>
      </c>
      <c r="Q376" s="28">
        <f>(($F376))*$C376*$D376*$E376</f>
        <v>2.218</v>
      </c>
      <c r="R376" s="28">
        <f>(($F376))*$C376*$D376*$E376</f>
        <v>2.218</v>
      </c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9"/>
      <c r="AF376" s="39"/>
      <c r="AG376" s="43">
        <f>($F376+$G376)*AG$7</f>
        <v>0</v>
      </c>
      <c r="AH376" s="56">
        <f>((P376+R376)*$AH$7)+(Q376*$AH$8)</f>
        <v>1.4145642333333335</v>
      </c>
      <c r="AI376" s="56">
        <f>((P376+R376)*$AI$7)+(Q376*$AI$8)</f>
        <v>0.28375284000000001</v>
      </c>
      <c r="AJ376" s="56">
        <f>((P376+R376)*$AJ$7)+(Q376*$AJ$8)</f>
        <v>0.43260944999999995</v>
      </c>
      <c r="AK376" s="61">
        <f>Q376*$AK$8</f>
        <v>111.54321999999999</v>
      </c>
      <c r="AL376" s="56">
        <f t="shared" si="249"/>
        <v>0</v>
      </c>
      <c r="AM376" s="43">
        <f>($F376+$G376)*AM$7</f>
        <v>0</v>
      </c>
      <c r="AN376" s="49"/>
      <c r="AO376" s="49"/>
    </row>
    <row r="377" spans="1:41" s="93" customFormat="1" ht="15.75" customHeight="1" outlineLevel="1" x14ac:dyDescent="0.25">
      <c r="A377" s="82">
        <f t="shared" ref="A377:A378" si="250">1+A376</f>
        <v>3</v>
      </c>
      <c r="B377" s="83" t="s">
        <v>59</v>
      </c>
      <c r="C377" s="84">
        <v>1</v>
      </c>
      <c r="D377" s="84">
        <v>1</v>
      </c>
      <c r="E377" s="84">
        <v>1</v>
      </c>
      <c r="F377" s="85">
        <v>1.9239999999999999</v>
      </c>
      <c r="G377" s="86">
        <v>5.55</v>
      </c>
      <c r="H377" s="46">
        <v>0.35</v>
      </c>
      <c r="I377" s="87">
        <f>(($G377*$H377)+$F377)*$C377*$D377*$E377</f>
        <v>3.8664999999999998</v>
      </c>
      <c r="J377" s="88">
        <f>(($F377))*$C377*$D377*$E377</f>
        <v>1.9239999999999999</v>
      </c>
      <c r="K377" s="88">
        <f t="shared" ref="K377:K378" si="251">(($F377))*$C377*$D377*$E377</f>
        <v>1.9239999999999999</v>
      </c>
      <c r="L377" s="88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90"/>
      <c r="AF377" s="90"/>
      <c r="AG377" s="91">
        <f>($F377+$G377)*AG$7</f>
        <v>0</v>
      </c>
      <c r="AH377" s="91">
        <f>((I377+L377)*$AH$7)+(J377*$AH$8)</f>
        <v>1.0083769892857144</v>
      </c>
      <c r="AI377" s="91">
        <f>((I377+L377)*$AI$7)+(J377*$AI$8)</f>
        <v>0.20227419000000002</v>
      </c>
      <c r="AJ377" s="91">
        <f>((I377+L377)*$AJ$7)+(J377*$AJ$8)</f>
        <v>0.30838713749999996</v>
      </c>
      <c r="AK377" s="92">
        <f>J377*$AK$8</f>
        <v>96.757959999999997</v>
      </c>
      <c r="AL377" s="56">
        <f t="shared" si="249"/>
        <v>0</v>
      </c>
      <c r="AM377" s="91">
        <f>($F377+$G377)*AM$7</f>
        <v>0</v>
      </c>
      <c r="AN377" s="92"/>
      <c r="AO377" s="92"/>
    </row>
    <row r="378" spans="1:41" s="93" customFormat="1" ht="15.75" customHeight="1" outlineLevel="1" x14ac:dyDescent="0.25">
      <c r="A378" s="82">
        <f t="shared" si="250"/>
        <v>4</v>
      </c>
      <c r="B378" s="83" t="s">
        <v>65</v>
      </c>
      <c r="C378" s="84">
        <v>1</v>
      </c>
      <c r="D378" s="84">
        <v>1</v>
      </c>
      <c r="E378" s="84">
        <v>1</v>
      </c>
      <c r="F378" s="85">
        <v>1.0129999999999999</v>
      </c>
      <c r="G378" s="86">
        <v>4.2</v>
      </c>
      <c r="H378" s="86">
        <f>H377+H377</f>
        <v>0.7</v>
      </c>
      <c r="I378" s="87">
        <f>(($G378*$H378)+$F378)*$C378*$D378*$E378</f>
        <v>3.9529999999999998</v>
      </c>
      <c r="J378" s="88">
        <f>(($F378))*$C378*$D378*$E378</f>
        <v>1.0129999999999999</v>
      </c>
      <c r="K378" s="88">
        <f t="shared" si="251"/>
        <v>1.0129999999999999</v>
      </c>
      <c r="L378" s="88">
        <f>F378*0.25</f>
        <v>0.25324999999999998</v>
      </c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90"/>
      <c r="AF378" s="90"/>
      <c r="AG378" s="91">
        <f t="shared" ref="AG378" si="252">($F378+$G378)*AG$7</f>
        <v>0</v>
      </c>
      <c r="AH378" s="91">
        <f>((I378+L378)*$AH$7)+(J378*$AH$8)</f>
        <v>0.81462926845238093</v>
      </c>
      <c r="AI378" s="91">
        <f>((I378+L378)*$AI$7)+(J378*$AI$8)</f>
        <v>0.16340959500000002</v>
      </c>
      <c r="AJ378" s="91">
        <f>((I378+L378)*$AJ$7)+(J378*$AJ$8)</f>
        <v>0.24913419374999995</v>
      </c>
      <c r="AK378" s="92">
        <f>J378*$AK$8</f>
        <v>50.943769999999994</v>
      </c>
      <c r="AL378" s="56">
        <f t="shared" si="249"/>
        <v>0.25324999999999998</v>
      </c>
      <c r="AM378" s="91">
        <f t="shared" ref="AM378" si="253">($F378+$G378)*AM$7</f>
        <v>0</v>
      </c>
      <c r="AN378" s="92"/>
      <c r="AO378" s="92"/>
    </row>
    <row r="379" spans="1:41" ht="15.75" customHeight="1" outlineLevel="1" x14ac:dyDescent="0.25">
      <c r="A379" s="58">
        <v>5</v>
      </c>
      <c r="B379" s="59" t="s">
        <v>66</v>
      </c>
      <c r="C379" s="45">
        <v>1</v>
      </c>
      <c r="D379" s="45">
        <v>1</v>
      </c>
      <c r="E379" s="45">
        <v>1</v>
      </c>
      <c r="F379" s="60">
        <v>3.64</v>
      </c>
      <c r="G379" s="46">
        <v>7.8</v>
      </c>
      <c r="H379" s="46">
        <v>0.35</v>
      </c>
      <c r="I379" s="81">
        <f>(($G379*$H379)+$F379)*$C379*$D379*$E379</f>
        <v>6.37</v>
      </c>
      <c r="J379" s="28">
        <f t="shared" ref="J379:K380" si="254">(($F379))*$C379*$D379*$E379</f>
        <v>3.64</v>
      </c>
      <c r="K379" s="28">
        <f t="shared" si="254"/>
        <v>3.64</v>
      </c>
      <c r="L379" s="2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9"/>
      <c r="AF379" s="39"/>
      <c r="AG379" s="43">
        <f>($F379+$G379)*AG$7</f>
        <v>0</v>
      </c>
      <c r="AH379" s="56">
        <f>((I379+L379)*$AH$7)+(J379*$AH$8)</f>
        <v>1.7842175</v>
      </c>
      <c r="AI379" s="56">
        <f>((I379+L379)*$AI$7)+(J379*$AI$8)</f>
        <v>0.35790300000000003</v>
      </c>
      <c r="AJ379" s="56">
        <f>((I379+L379)*$AJ$7)+(J379*$AJ$8)</f>
        <v>0.54565874999999997</v>
      </c>
      <c r="AK379" s="61">
        <f>J379*$AK$8</f>
        <v>183.0556</v>
      </c>
      <c r="AL379" s="56">
        <f t="shared" si="249"/>
        <v>0</v>
      </c>
      <c r="AM379" s="43">
        <f>($F379+$G379)*AM$7</f>
        <v>0</v>
      </c>
      <c r="AN379" s="49"/>
      <c r="AO379" s="49"/>
    </row>
    <row r="380" spans="1:41" ht="15.75" customHeight="1" outlineLevel="1" x14ac:dyDescent="0.25">
      <c r="A380" s="58">
        <f t="shared" ref="A380" si="255">1+A379</f>
        <v>6</v>
      </c>
      <c r="B380" s="59" t="s">
        <v>67</v>
      </c>
      <c r="C380" s="45">
        <v>1</v>
      </c>
      <c r="D380" s="45">
        <v>1</v>
      </c>
      <c r="E380" s="45">
        <v>1</v>
      </c>
      <c r="F380" s="60">
        <v>2.9359999999999999</v>
      </c>
      <c r="G380" s="46">
        <v>7.05</v>
      </c>
      <c r="H380" s="46">
        <v>0.35</v>
      </c>
      <c r="I380" s="81">
        <f>(($G380*$H380)+$F380)*$C380*$D380*$E380</f>
        <v>5.4034999999999993</v>
      </c>
      <c r="J380" s="28">
        <f t="shared" si="254"/>
        <v>2.9359999999999999</v>
      </c>
      <c r="K380" s="28">
        <f t="shared" si="254"/>
        <v>2.9359999999999999</v>
      </c>
      <c r="L380" s="2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9"/>
      <c r="AF380" s="39"/>
      <c r="AG380" s="43">
        <f>($F380+$G380)*AG$7</f>
        <v>0</v>
      </c>
      <c r="AH380" s="56">
        <f>((I380+L380)*$AH$7)+(J380*$AH$8)</f>
        <v>1.4738420821428571</v>
      </c>
      <c r="AI380" s="56">
        <f>((I380+L380)*$AI$7)+(J380*$AI$8)</f>
        <v>0.29564361</v>
      </c>
      <c r="AJ380" s="56">
        <f>((I380+L380)*$AJ$7)+(J380*$AJ$8)</f>
        <v>0.45073811249999995</v>
      </c>
      <c r="AK380" s="61">
        <f>J380*$AK$8</f>
        <v>147.65144000000001</v>
      </c>
      <c r="AL380" s="56">
        <f t="shared" si="249"/>
        <v>0</v>
      </c>
      <c r="AM380" s="43">
        <f>($F380+$G380)*AM$7</f>
        <v>0</v>
      </c>
      <c r="AN380" s="49"/>
      <c r="AO380" s="49"/>
    </row>
    <row r="381" spans="1:41" ht="15.75" customHeight="1" outlineLevel="1" x14ac:dyDescent="0.25">
      <c r="A381" s="99"/>
      <c r="B381" s="34"/>
      <c r="C381" s="35"/>
      <c r="D381" s="35"/>
      <c r="E381" s="35"/>
      <c r="F381" s="36"/>
      <c r="G381" s="37"/>
      <c r="H381" s="37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81"/>
      <c r="T381" s="28"/>
      <c r="U381" s="28"/>
      <c r="V381" s="38"/>
      <c r="W381" s="38"/>
      <c r="X381" s="38"/>
      <c r="Y381" s="38"/>
      <c r="Z381" s="38"/>
      <c r="AA381" s="38"/>
      <c r="AB381" s="38"/>
      <c r="AC381" s="38"/>
      <c r="AD381" s="38"/>
      <c r="AE381" s="39"/>
      <c r="AF381" s="39"/>
      <c r="AG381" s="40"/>
      <c r="AH381" s="41"/>
      <c r="AI381" s="41"/>
      <c r="AJ381" s="41"/>
      <c r="AK381" s="42"/>
      <c r="AL381" s="42"/>
      <c r="AM381" s="40"/>
      <c r="AN381" s="100"/>
      <c r="AO381" s="100"/>
    </row>
    <row r="382" spans="1:41" ht="15.75" customHeight="1" outlineLevel="1" x14ac:dyDescent="0.25">
      <c r="A382" s="33"/>
      <c r="B382" s="44" t="s">
        <v>119</v>
      </c>
      <c r="C382" s="45"/>
      <c r="D382" s="45"/>
      <c r="E382" s="45"/>
      <c r="F382" s="46"/>
      <c r="G382" s="46"/>
      <c r="H382" s="46"/>
      <c r="I382" s="38"/>
      <c r="J382" s="46"/>
      <c r="K382" s="46"/>
      <c r="L382" s="46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9"/>
      <c r="AF382" s="39"/>
      <c r="AG382" s="47"/>
      <c r="AH382" s="47"/>
      <c r="AI382" s="47"/>
      <c r="AJ382" s="48"/>
      <c r="AK382" s="49"/>
      <c r="AL382" s="49"/>
      <c r="AM382" s="47"/>
      <c r="AN382" s="49"/>
      <c r="AO382" s="49"/>
    </row>
    <row r="383" spans="1:41" ht="15.75" customHeight="1" outlineLevel="1" x14ac:dyDescent="0.25">
      <c r="A383" s="58">
        <v>1</v>
      </c>
      <c r="B383" s="59" t="s">
        <v>63</v>
      </c>
      <c r="C383" s="45">
        <v>1</v>
      </c>
      <c r="D383" s="45">
        <v>1</v>
      </c>
      <c r="E383" s="45">
        <v>1</v>
      </c>
      <c r="F383" s="60">
        <v>5.4089999999999998</v>
      </c>
      <c r="G383" s="46">
        <v>9.6999999999999993</v>
      </c>
      <c r="H383" s="46">
        <v>0.3</v>
      </c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81">
        <f>(($G383*$H383)+$F383)*$C383*$D383*$E383</f>
        <v>8.3189999999999991</v>
      </c>
      <c r="T383" s="28">
        <f>(($F383))*$C383*$D383*$E383</f>
        <v>5.4089999999999998</v>
      </c>
      <c r="U383" s="28">
        <f>(($F383))*$C383*$D383*$E383</f>
        <v>5.4089999999999998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9"/>
      <c r="AF383" s="39"/>
      <c r="AG383" s="43">
        <f t="shared" ref="AG383:AG389" si="256">($F383+$G383)*AG$7</f>
        <v>0</v>
      </c>
      <c r="AH383" s="56">
        <f>((S383+U383)*$AH$7)+(T383*$AH$8)</f>
        <v>3.2084544142857139</v>
      </c>
      <c r="AI383" s="56">
        <f>((S383+U383)*$AI$7)+(T383*$AI$8)</f>
        <v>0.64359611999999999</v>
      </c>
      <c r="AJ383" s="56">
        <f>((S383+U383)*$AJ$7)+(T383*$AJ$8)</f>
        <v>0.9812263499999998</v>
      </c>
      <c r="AK383" s="61">
        <f>T383*$AK$8</f>
        <v>272.01860999999997</v>
      </c>
      <c r="AL383" s="56">
        <f t="shared" ref="AL383:AL389" si="257">($L383)*AL$8</f>
        <v>0</v>
      </c>
      <c r="AM383" s="43">
        <f t="shared" ref="AM383:AM389" si="258">($F383+$G383)*AM$7</f>
        <v>0</v>
      </c>
      <c r="AN383" s="49"/>
      <c r="AO383" s="49"/>
    </row>
    <row r="384" spans="1:41" ht="15.75" customHeight="1" outlineLevel="1" x14ac:dyDescent="0.25">
      <c r="A384" s="58">
        <v>2</v>
      </c>
      <c r="B384" s="59" t="s">
        <v>64</v>
      </c>
      <c r="C384" s="45">
        <v>1</v>
      </c>
      <c r="D384" s="45">
        <v>1</v>
      </c>
      <c r="E384" s="45">
        <v>1</v>
      </c>
      <c r="F384" s="60">
        <v>2.37</v>
      </c>
      <c r="G384" s="46">
        <v>6.1580000000000004</v>
      </c>
      <c r="H384" s="46">
        <v>0.3</v>
      </c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81">
        <f>(($G384*$H384)+$F384)*$C384*$D384*$E384</f>
        <v>4.2173999999999996</v>
      </c>
      <c r="T384" s="28">
        <f>(($F384))*$C384*$D384*$E384</f>
        <v>2.37</v>
      </c>
      <c r="U384" s="28">
        <f>(($F384))*$C384*$D384*$E384</f>
        <v>2.37</v>
      </c>
      <c r="V384" s="38"/>
      <c r="W384" s="38"/>
      <c r="X384" s="38"/>
      <c r="Y384" s="38"/>
      <c r="Z384" s="38"/>
      <c r="AA384" s="38"/>
      <c r="AB384" s="38"/>
      <c r="AC384" s="38"/>
      <c r="AD384" s="38"/>
      <c r="AE384" s="39"/>
      <c r="AF384" s="39"/>
      <c r="AG384" s="43">
        <f t="shared" si="256"/>
        <v>0</v>
      </c>
      <c r="AH384" s="56">
        <f>((S384+U384)*$AH$7)+(T384*$AH$8)</f>
        <v>1.48062603</v>
      </c>
      <c r="AI384" s="56">
        <f>((S384+U384)*$AI$7)+(T384*$AI$8)</f>
        <v>0.29700442800000004</v>
      </c>
      <c r="AJ384" s="56">
        <f>((S384+U384)*$AJ$7)+(T384*$AJ$8)</f>
        <v>0.45281281499999992</v>
      </c>
      <c r="AK384" s="61">
        <f>T384*$AK$8</f>
        <v>119.18730000000001</v>
      </c>
      <c r="AL384" s="56">
        <f t="shared" si="257"/>
        <v>0</v>
      </c>
      <c r="AM384" s="43">
        <f t="shared" si="258"/>
        <v>0</v>
      </c>
      <c r="AN384" s="49"/>
      <c r="AO384" s="49"/>
    </row>
    <row r="385" spans="1:43" ht="15.75" customHeight="1" outlineLevel="1" x14ac:dyDescent="0.25">
      <c r="A385" s="58">
        <f t="shared" ref="A385:A389" si="259">1+A384</f>
        <v>3</v>
      </c>
      <c r="B385" s="59" t="s">
        <v>14</v>
      </c>
      <c r="C385" s="45">
        <v>1</v>
      </c>
      <c r="D385" s="45">
        <v>1</v>
      </c>
      <c r="E385" s="45">
        <v>1</v>
      </c>
      <c r="F385" s="60">
        <v>2.85</v>
      </c>
      <c r="G385" s="46">
        <v>7.8</v>
      </c>
      <c r="H385" s="46">
        <v>0.3</v>
      </c>
      <c r="I385" s="63"/>
      <c r="J385" s="63"/>
      <c r="K385" s="63"/>
      <c r="L385" s="63"/>
      <c r="M385" s="81"/>
      <c r="N385" s="28"/>
      <c r="O385" s="28"/>
      <c r="P385" s="81">
        <f>(($G385*$H385)+$F385)*$C385*$D385*$E385</f>
        <v>5.1899999999999995</v>
      </c>
      <c r="Q385" s="28">
        <f>(($F385))*$C385*$D385*$E385</f>
        <v>2.85</v>
      </c>
      <c r="R385" s="28">
        <f>(($F385))*$C385*$D385*$E385</f>
        <v>2.85</v>
      </c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9"/>
      <c r="AF385" s="39"/>
      <c r="AG385" s="43">
        <f t="shared" si="256"/>
        <v>0</v>
      </c>
      <c r="AH385" s="56">
        <f>((P385+R385)*$AH$7)+(Q385*$AH$8)</f>
        <v>1.7959815714285714</v>
      </c>
      <c r="AI385" s="56">
        <f>((P385+R385)*$AI$7)+(Q385*$AI$8)</f>
        <v>0.36026279999999999</v>
      </c>
      <c r="AJ385" s="56">
        <f>((P385+R385)*$AJ$7)+(Q385*$AJ$8)</f>
        <v>0.54925649999999993</v>
      </c>
      <c r="AK385" s="61">
        <f>Q385*$AK$8</f>
        <v>143.32650000000001</v>
      </c>
      <c r="AL385" s="56">
        <f t="shared" si="257"/>
        <v>0</v>
      </c>
      <c r="AM385" s="43">
        <f t="shared" si="258"/>
        <v>0</v>
      </c>
      <c r="AN385" s="49"/>
      <c r="AO385" s="49"/>
    </row>
    <row r="386" spans="1:43" s="93" customFormat="1" ht="15.75" customHeight="1" outlineLevel="1" x14ac:dyDescent="0.25">
      <c r="A386" s="82">
        <f t="shared" si="259"/>
        <v>4</v>
      </c>
      <c r="B386" s="83" t="s">
        <v>59</v>
      </c>
      <c r="C386" s="84">
        <v>1</v>
      </c>
      <c r="D386" s="84">
        <v>1</v>
      </c>
      <c r="E386" s="84">
        <v>1</v>
      </c>
      <c r="F386" s="85">
        <v>1.9239999999999999</v>
      </c>
      <c r="G386" s="86">
        <v>5.55</v>
      </c>
      <c r="H386" s="46">
        <v>0.35</v>
      </c>
      <c r="I386" s="87">
        <f>(($G386*$H386)+$F386)*$C386*$D386*$E386</f>
        <v>3.8664999999999998</v>
      </c>
      <c r="J386" s="88">
        <f>(($F386))*$C386*$D386*$E386</f>
        <v>1.9239999999999999</v>
      </c>
      <c r="K386" s="88">
        <f t="shared" ref="K386:K387" si="260">(($F386))*$C386*$D386*$E386</f>
        <v>1.9239999999999999</v>
      </c>
      <c r="L386" s="88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90"/>
      <c r="AF386" s="90"/>
      <c r="AG386" s="91">
        <f>($F386+$G386)*AG$7</f>
        <v>0</v>
      </c>
      <c r="AH386" s="91">
        <f>((I386+L386)*$AH$7)+(J386*$AH$8)</f>
        <v>1.0083769892857144</v>
      </c>
      <c r="AI386" s="91">
        <f>((I386+L386)*$AI$7)+(J386*$AI$8)</f>
        <v>0.20227419000000002</v>
      </c>
      <c r="AJ386" s="91">
        <f>((I386+L386)*$AJ$7)+(J386*$AJ$8)</f>
        <v>0.30838713749999996</v>
      </c>
      <c r="AK386" s="92">
        <f>J386*$AK$8</f>
        <v>96.757959999999997</v>
      </c>
      <c r="AL386" s="56">
        <f t="shared" si="257"/>
        <v>0</v>
      </c>
      <c r="AM386" s="91">
        <f>($F386+$G386)*AM$7</f>
        <v>0</v>
      </c>
      <c r="AN386" s="92"/>
      <c r="AO386" s="92"/>
    </row>
    <row r="387" spans="1:43" s="93" customFormat="1" ht="15.75" customHeight="1" outlineLevel="1" x14ac:dyDescent="0.25">
      <c r="A387" s="82">
        <f t="shared" si="259"/>
        <v>5</v>
      </c>
      <c r="B387" s="83" t="s">
        <v>65</v>
      </c>
      <c r="C387" s="84">
        <v>1</v>
      </c>
      <c r="D387" s="84">
        <v>1</v>
      </c>
      <c r="E387" s="84">
        <v>1</v>
      </c>
      <c r="F387" s="85">
        <v>1.0129999999999999</v>
      </c>
      <c r="G387" s="86">
        <v>4.2</v>
      </c>
      <c r="H387" s="86">
        <f>H386+H386</f>
        <v>0.7</v>
      </c>
      <c r="I387" s="87">
        <f>(($G387*$H387)+$F387)*$C387*$D387*$E387</f>
        <v>3.9529999999999998</v>
      </c>
      <c r="J387" s="88">
        <f>(($F387))*$C387*$D387*$E387</f>
        <v>1.0129999999999999</v>
      </c>
      <c r="K387" s="88">
        <f t="shared" si="260"/>
        <v>1.0129999999999999</v>
      </c>
      <c r="L387" s="88">
        <f>F387*0.25</f>
        <v>0.25324999999999998</v>
      </c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90"/>
      <c r="AF387" s="90"/>
      <c r="AG387" s="91">
        <f t="shared" ref="AG387" si="261">($F387+$G387)*AG$7</f>
        <v>0</v>
      </c>
      <c r="AH387" s="91">
        <f>((I387+L387)*$AH$7)+(J387*$AH$8)</f>
        <v>0.81462926845238093</v>
      </c>
      <c r="AI387" s="91">
        <f>((I387+L387)*$AI$7)+(J387*$AI$8)</f>
        <v>0.16340959500000002</v>
      </c>
      <c r="AJ387" s="91">
        <f>((I387+L387)*$AJ$7)+(J387*$AJ$8)</f>
        <v>0.24913419374999995</v>
      </c>
      <c r="AK387" s="92">
        <f>J387*$AK$8</f>
        <v>50.943769999999994</v>
      </c>
      <c r="AL387" s="56">
        <f t="shared" si="257"/>
        <v>0.25324999999999998</v>
      </c>
      <c r="AM387" s="91">
        <f t="shared" ref="AM387" si="262">($F387+$G387)*AM$7</f>
        <v>0</v>
      </c>
      <c r="AN387" s="92"/>
      <c r="AO387" s="92"/>
    </row>
    <row r="388" spans="1:43" ht="15.75" customHeight="1" outlineLevel="1" x14ac:dyDescent="0.25">
      <c r="A388" s="58">
        <v>6</v>
      </c>
      <c r="B388" s="59" t="s">
        <v>66</v>
      </c>
      <c r="C388" s="45">
        <v>1</v>
      </c>
      <c r="D388" s="45">
        <v>1</v>
      </c>
      <c r="E388" s="45">
        <v>1</v>
      </c>
      <c r="F388" s="60">
        <v>3.72</v>
      </c>
      <c r="G388" s="46">
        <v>7.9</v>
      </c>
      <c r="H388" s="46">
        <v>0.35</v>
      </c>
      <c r="I388" s="81">
        <f>(($G388*$H388)+$F388)*$C388*$D388*$E388</f>
        <v>6.4850000000000003</v>
      </c>
      <c r="J388" s="28">
        <f t="shared" ref="J388:K389" si="263">(($F388))*$C388*$D388*$E388</f>
        <v>3.72</v>
      </c>
      <c r="K388" s="28">
        <f t="shared" si="263"/>
        <v>3.72</v>
      </c>
      <c r="L388" s="2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9"/>
      <c r="AF388" s="39"/>
      <c r="AG388" s="43">
        <f t="shared" si="256"/>
        <v>0</v>
      </c>
      <c r="AH388" s="56">
        <f>((I388+L388)*$AH$7)+(J388*$AH$8)</f>
        <v>1.8201632738095239</v>
      </c>
      <c r="AI388" s="56">
        <f>((I388+L388)*$AI$7)+(J388*$AI$8)</f>
        <v>0.36511350000000009</v>
      </c>
      <c r="AJ388" s="56">
        <f>((I388+L388)*$AJ$7)+(J388*$AJ$8)</f>
        <v>0.55665187500000002</v>
      </c>
      <c r="AK388" s="61">
        <f>J388*$AK$8</f>
        <v>187.0788</v>
      </c>
      <c r="AL388" s="56">
        <f t="shared" si="257"/>
        <v>0</v>
      </c>
      <c r="AM388" s="43">
        <f t="shared" si="258"/>
        <v>0</v>
      </c>
      <c r="AN388" s="49"/>
      <c r="AO388" s="49"/>
    </row>
    <row r="389" spans="1:43" ht="15.75" customHeight="1" outlineLevel="1" x14ac:dyDescent="0.25">
      <c r="A389" s="58">
        <f t="shared" si="259"/>
        <v>7</v>
      </c>
      <c r="B389" s="59" t="s">
        <v>67</v>
      </c>
      <c r="C389" s="45">
        <v>1</v>
      </c>
      <c r="D389" s="45">
        <v>1</v>
      </c>
      <c r="E389" s="45">
        <v>1</v>
      </c>
      <c r="F389" s="60">
        <v>3.36</v>
      </c>
      <c r="G389" s="46">
        <v>7.6</v>
      </c>
      <c r="H389" s="46">
        <v>0.35</v>
      </c>
      <c r="I389" s="81">
        <f>(($G389*$H389)+$F389)*$C389*$D389*$E389</f>
        <v>6.02</v>
      </c>
      <c r="J389" s="28">
        <f t="shared" si="263"/>
        <v>3.36</v>
      </c>
      <c r="K389" s="28">
        <f t="shared" si="263"/>
        <v>3.36</v>
      </c>
      <c r="L389" s="2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9"/>
      <c r="AF389" s="39"/>
      <c r="AG389" s="43">
        <f t="shared" si="256"/>
        <v>0</v>
      </c>
      <c r="AH389" s="56">
        <f>((I389+L389)*$AH$7)+(J389*$AH$8)</f>
        <v>1.6652696666666666</v>
      </c>
      <c r="AI389" s="56">
        <f>((I389+L389)*$AI$7)+(J389*$AI$8)</f>
        <v>0.33404280000000003</v>
      </c>
      <c r="AJ389" s="56">
        <f>((I389+L389)*$AJ$7)+(J389*$AJ$8)</f>
        <v>0.50928149999999994</v>
      </c>
      <c r="AK389" s="61">
        <f>J389*$AK$8</f>
        <v>168.9744</v>
      </c>
      <c r="AL389" s="56">
        <f t="shared" si="257"/>
        <v>0</v>
      </c>
      <c r="AM389" s="43">
        <f t="shared" si="258"/>
        <v>0</v>
      </c>
      <c r="AN389" s="49"/>
      <c r="AO389" s="49"/>
    </row>
    <row r="390" spans="1:43" ht="15.75" customHeight="1" outlineLevel="1" x14ac:dyDescent="0.25">
      <c r="A390" s="99"/>
      <c r="B390" s="34"/>
      <c r="C390" s="35"/>
      <c r="D390" s="35"/>
      <c r="E390" s="35"/>
      <c r="F390" s="36"/>
      <c r="G390" s="37"/>
      <c r="H390" s="37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38"/>
      <c r="W390" s="38"/>
      <c r="X390" s="38"/>
      <c r="Y390" s="38"/>
      <c r="Z390" s="38"/>
      <c r="AA390" s="38"/>
      <c r="AB390" s="38"/>
      <c r="AC390" s="38"/>
      <c r="AD390" s="38"/>
      <c r="AE390" s="39"/>
      <c r="AF390" s="39"/>
      <c r="AG390" s="40"/>
      <c r="AH390" s="41"/>
      <c r="AI390" s="41"/>
      <c r="AJ390" s="41"/>
      <c r="AK390" s="42"/>
      <c r="AL390" s="42"/>
      <c r="AM390" s="40"/>
      <c r="AN390" s="40"/>
      <c r="AO390" s="40"/>
    </row>
    <row r="391" spans="1:43" ht="15.75" customHeight="1" outlineLevel="1" x14ac:dyDescent="0.25">
      <c r="A391" s="33"/>
      <c r="B391" s="44" t="s">
        <v>77</v>
      </c>
      <c r="C391" s="45"/>
      <c r="D391" s="45"/>
      <c r="E391" s="45"/>
      <c r="F391" s="46"/>
      <c r="G391" s="46"/>
      <c r="H391" s="46"/>
      <c r="I391" s="38"/>
      <c r="J391" s="46"/>
      <c r="K391" s="46"/>
      <c r="L391" s="46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9"/>
      <c r="AF391" s="39"/>
      <c r="AG391" s="47"/>
      <c r="AH391" s="47"/>
      <c r="AI391" s="47"/>
      <c r="AJ391" s="48"/>
      <c r="AK391" s="49"/>
      <c r="AL391" s="92">
        <f>L391*$AL$8</f>
        <v>0</v>
      </c>
      <c r="AM391" s="47"/>
      <c r="AN391" s="49"/>
      <c r="AO391" s="49"/>
    </row>
    <row r="392" spans="1:43" ht="15.75" customHeight="1" outlineLevel="1" x14ac:dyDescent="0.25">
      <c r="A392" s="58">
        <v>1</v>
      </c>
      <c r="B392" s="59" t="s">
        <v>80</v>
      </c>
      <c r="C392" s="45">
        <v>1</v>
      </c>
      <c r="D392" s="45">
        <v>1</v>
      </c>
      <c r="E392" s="45">
        <v>1</v>
      </c>
      <c r="F392" s="60">
        <f>0.61+0.61+0.61+0.616+0.616+0.61+0.61+0.61+0.61+0.61</f>
        <v>6.112000000000001</v>
      </c>
      <c r="G392" s="46">
        <v>1</v>
      </c>
      <c r="H392" s="46">
        <v>1</v>
      </c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81"/>
      <c r="T392" s="28"/>
      <c r="U392" s="28"/>
      <c r="V392" s="38"/>
      <c r="W392" s="38"/>
      <c r="X392" s="38"/>
      <c r="Y392" s="38"/>
      <c r="Z392" s="38"/>
      <c r="AA392" s="38"/>
      <c r="AB392" s="38"/>
      <c r="AC392" s="38"/>
      <c r="AD392" s="38"/>
      <c r="AE392" s="39"/>
      <c r="AF392" s="39"/>
      <c r="AG392" s="43">
        <f t="shared" ref="AG392:AG394" si="264">($F392+$G392)*AG$7</f>
        <v>0</v>
      </c>
      <c r="AH392" s="56">
        <f>((S392+U392)*$AH$7)+(T392*$AH$8)</f>
        <v>0</v>
      </c>
      <c r="AI392" s="56">
        <f>((S392+U392)*$AI$7)+(T392*$AI$8)</f>
        <v>0</v>
      </c>
      <c r="AJ392" s="56">
        <f>((S392+U392)*$AJ$7)+(T392*$AJ$8)</f>
        <v>0</v>
      </c>
      <c r="AK392" s="61">
        <f>T392*$AK$8</f>
        <v>0</v>
      </c>
      <c r="AL392" s="92">
        <f>L392*$AL$8</f>
        <v>0</v>
      </c>
      <c r="AM392" s="43">
        <f t="shared" ref="AM392:AM394" si="265">($F392+$G392)*AM$7</f>
        <v>0</v>
      </c>
      <c r="AN392" s="49"/>
      <c r="AO392" s="49"/>
    </row>
    <row r="393" spans="1:43" ht="15.75" customHeight="1" outlineLevel="1" x14ac:dyDescent="0.25">
      <c r="A393" s="58">
        <v>2</v>
      </c>
      <c r="B393" s="59" t="s">
        <v>94</v>
      </c>
      <c r="C393" s="45">
        <v>1</v>
      </c>
      <c r="D393" s="45">
        <v>1</v>
      </c>
      <c r="E393" s="45">
        <v>1</v>
      </c>
      <c r="F393" s="60">
        <f>0.61+0.61+0.61+0.61+0.61+0.616+0.616+0.61+0.61+0.61</f>
        <v>6.112000000000001</v>
      </c>
      <c r="G393" s="46">
        <v>1</v>
      </c>
      <c r="H393" s="46">
        <v>1</v>
      </c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81"/>
      <c r="T393" s="28"/>
      <c r="U393" s="28"/>
      <c r="V393" s="38"/>
      <c r="W393" s="38"/>
      <c r="X393" s="38"/>
      <c r="Y393" s="38"/>
      <c r="Z393" s="38"/>
      <c r="AA393" s="38"/>
      <c r="AB393" s="38"/>
      <c r="AC393" s="38"/>
      <c r="AD393" s="38"/>
      <c r="AE393" s="39"/>
      <c r="AF393" s="39"/>
      <c r="AG393" s="43">
        <f t="shared" si="264"/>
        <v>0</v>
      </c>
      <c r="AH393" s="56">
        <f>((S393+U393)*$AH$7)+(T393*$AH$8)</f>
        <v>0</v>
      </c>
      <c r="AI393" s="56">
        <f>((S393+U393)*$AI$7)+(T393*$AI$8)</f>
        <v>0</v>
      </c>
      <c r="AJ393" s="56">
        <f>((S393+U393)*$AJ$7)+(T393*$AJ$8)</f>
        <v>0</v>
      </c>
      <c r="AK393" s="61">
        <f>T393*$AK$8</f>
        <v>0</v>
      </c>
      <c r="AL393" s="92">
        <f>L393*$AL$8</f>
        <v>0</v>
      </c>
      <c r="AM393" s="43">
        <f t="shared" si="265"/>
        <v>0</v>
      </c>
      <c r="AN393" s="49"/>
      <c r="AO393" s="49"/>
    </row>
    <row r="394" spans="1:43" ht="15.75" customHeight="1" outlineLevel="1" x14ac:dyDescent="0.25">
      <c r="A394" s="58">
        <v>4</v>
      </c>
      <c r="B394" s="59" t="s">
        <v>81</v>
      </c>
      <c r="C394" s="45">
        <v>1</v>
      </c>
      <c r="D394" s="45">
        <v>1</v>
      </c>
      <c r="E394" s="45">
        <v>1</v>
      </c>
      <c r="F394" s="60">
        <f>0.684+0.684+0.808+0.684+0.684</f>
        <v>3.5440000000000005</v>
      </c>
      <c r="G394" s="46">
        <v>1</v>
      </c>
      <c r="H394" s="46">
        <v>1</v>
      </c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81"/>
      <c r="T394" s="28"/>
      <c r="U394" s="28"/>
      <c r="V394" s="38"/>
      <c r="W394" s="38"/>
      <c r="X394" s="38"/>
      <c r="Y394" s="38"/>
      <c r="Z394" s="38"/>
      <c r="AA394" s="38"/>
      <c r="AB394" s="38"/>
      <c r="AC394" s="38"/>
      <c r="AD394" s="38"/>
      <c r="AE394" s="39"/>
      <c r="AF394" s="39"/>
      <c r="AG394" s="43">
        <f t="shared" si="264"/>
        <v>0</v>
      </c>
      <c r="AH394" s="56">
        <f>((S394+U394)*$AH$7)+(T394*$AH$8)</f>
        <v>0</v>
      </c>
      <c r="AI394" s="56">
        <f>((S394+U394)*$AI$7)+(T394*$AI$8)</f>
        <v>0</v>
      </c>
      <c r="AJ394" s="56">
        <f>((S394+U394)*$AJ$7)+(T394*$AJ$8)</f>
        <v>0</v>
      </c>
      <c r="AK394" s="61">
        <f>T394*$AK$8</f>
        <v>0</v>
      </c>
      <c r="AL394" s="92">
        <f>L394*$AL$8</f>
        <v>0</v>
      </c>
      <c r="AM394" s="43">
        <f t="shared" si="265"/>
        <v>0</v>
      </c>
      <c r="AN394" s="49"/>
      <c r="AO394" s="49"/>
    </row>
    <row r="395" spans="1:43" ht="15.75" customHeight="1" outlineLevel="1" x14ac:dyDescent="0.25">
      <c r="A395" s="99"/>
      <c r="B395" s="34"/>
      <c r="C395" s="35"/>
      <c r="D395" s="35"/>
      <c r="E395" s="35"/>
      <c r="F395" s="36"/>
      <c r="G395" s="37"/>
      <c r="H395" s="37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81"/>
      <c r="T395" s="28"/>
      <c r="U395" s="28"/>
      <c r="V395" s="38"/>
      <c r="W395" s="38"/>
      <c r="X395" s="38"/>
      <c r="Y395" s="38"/>
      <c r="Z395" s="38"/>
      <c r="AA395" s="38"/>
      <c r="AB395" s="38"/>
      <c r="AC395" s="38"/>
      <c r="AD395" s="38"/>
      <c r="AE395" s="39"/>
      <c r="AF395" s="39"/>
      <c r="AG395" s="43"/>
      <c r="AH395" s="56"/>
      <c r="AI395" s="56"/>
      <c r="AJ395" s="56"/>
      <c r="AK395" s="61"/>
      <c r="AL395" s="92"/>
      <c r="AM395" s="43"/>
      <c r="AN395" s="49"/>
      <c r="AO395" s="49"/>
    </row>
    <row r="396" spans="1:43" s="68" customFormat="1" ht="15.75" customHeight="1" x14ac:dyDescent="0.25">
      <c r="A396" s="65"/>
      <c r="B396" s="257" t="str">
        <f>B312</f>
        <v>4TH FLOOR</v>
      </c>
      <c r="C396" s="258"/>
      <c r="D396" s="258"/>
      <c r="E396" s="258"/>
      <c r="F396" s="258"/>
      <c r="G396" s="259"/>
      <c r="H396" s="66"/>
      <c r="I396" s="67">
        <f>SUM(I312:I395)</f>
        <v>171.71500000000009</v>
      </c>
      <c r="J396" s="67">
        <f t="shared" ref="J396:AP396" si="266">SUM(J312:J395)</f>
        <v>81.415000000000006</v>
      </c>
      <c r="K396" s="67">
        <f t="shared" si="266"/>
        <v>81.415000000000006</v>
      </c>
      <c r="L396" s="67">
        <f t="shared" si="266"/>
        <v>2.5317499999999997</v>
      </c>
      <c r="M396" s="67">
        <f t="shared" si="266"/>
        <v>0</v>
      </c>
      <c r="N396" s="67">
        <f t="shared" si="266"/>
        <v>0</v>
      </c>
      <c r="O396" s="67">
        <f t="shared" si="266"/>
        <v>0</v>
      </c>
      <c r="P396" s="67">
        <f t="shared" si="266"/>
        <v>44.314</v>
      </c>
      <c r="Q396" s="67">
        <f t="shared" si="266"/>
        <v>23.809000000000001</v>
      </c>
      <c r="R396" s="67">
        <f t="shared" si="266"/>
        <v>23.809000000000001</v>
      </c>
      <c r="S396" s="67">
        <f t="shared" si="266"/>
        <v>94.967399999999984</v>
      </c>
      <c r="T396" s="67">
        <f t="shared" si="266"/>
        <v>61.289999999999992</v>
      </c>
      <c r="U396" s="67">
        <f t="shared" si="266"/>
        <v>61.289999999999992</v>
      </c>
      <c r="V396" s="67">
        <f t="shared" si="266"/>
        <v>0</v>
      </c>
      <c r="W396" s="67">
        <f t="shared" si="266"/>
        <v>0</v>
      </c>
      <c r="X396" s="67">
        <f t="shared" si="266"/>
        <v>0</v>
      </c>
      <c r="Y396" s="67">
        <f t="shared" si="266"/>
        <v>0</v>
      </c>
      <c r="Z396" s="67">
        <f t="shared" si="266"/>
        <v>0</v>
      </c>
      <c r="AA396" s="67">
        <f t="shared" si="266"/>
        <v>0</v>
      </c>
      <c r="AB396" s="67">
        <f t="shared" si="266"/>
        <v>0</v>
      </c>
      <c r="AC396" s="67">
        <f t="shared" si="266"/>
        <v>0</v>
      </c>
      <c r="AD396" s="67">
        <f t="shared" si="266"/>
        <v>0</v>
      </c>
      <c r="AE396" s="67">
        <f t="shared" si="266"/>
        <v>0</v>
      </c>
      <c r="AF396" s="67">
        <f t="shared" si="266"/>
        <v>0</v>
      </c>
      <c r="AG396" s="67">
        <f t="shared" si="266"/>
        <v>0</v>
      </c>
      <c r="AH396" s="67">
        <f t="shared" si="266"/>
        <v>95.636038285357088</v>
      </c>
      <c r="AI396" s="67">
        <f t="shared" si="266"/>
        <v>19.183998033000002</v>
      </c>
      <c r="AJ396" s="67">
        <f t="shared" si="266"/>
        <v>29.247914621250001</v>
      </c>
      <c r="AK396" s="67">
        <f t="shared" si="266"/>
        <v>8373.9890599999944</v>
      </c>
      <c r="AL396" s="67">
        <f t="shared" si="266"/>
        <v>2.5317499999999997</v>
      </c>
      <c r="AM396" s="67">
        <f t="shared" si="266"/>
        <v>0</v>
      </c>
      <c r="AN396" s="67">
        <f t="shared" si="266"/>
        <v>0</v>
      </c>
      <c r="AO396" s="67">
        <f t="shared" si="266"/>
        <v>0</v>
      </c>
      <c r="AP396" s="67">
        <f t="shared" si="266"/>
        <v>0</v>
      </c>
      <c r="AQ396" s="1"/>
    </row>
    <row r="397" spans="1:43" s="79" customFormat="1" ht="15.75" customHeight="1" x14ac:dyDescent="0.25">
      <c r="A397" s="69"/>
      <c r="B397" s="246" t="s">
        <v>55</v>
      </c>
      <c r="C397" s="247"/>
      <c r="D397" s="247"/>
      <c r="E397" s="247"/>
      <c r="F397" s="72"/>
      <c r="G397" s="73"/>
      <c r="H397" s="74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6"/>
      <c r="AF397" s="76"/>
      <c r="AG397" s="77">
        <v>0</v>
      </c>
      <c r="AH397" s="77">
        <v>370</v>
      </c>
      <c r="AI397" s="77">
        <f>8500/2.83</f>
        <v>3003.5335689045937</v>
      </c>
      <c r="AJ397" s="78">
        <v>200</v>
      </c>
      <c r="AK397" s="78">
        <v>11</v>
      </c>
      <c r="AL397" s="78">
        <v>2000</v>
      </c>
      <c r="AM397" s="77">
        <f>70*10.764</f>
        <v>753.4799999999999</v>
      </c>
      <c r="AN397" s="78">
        <f>2800/2.83</f>
        <v>989.39929328621906</v>
      </c>
      <c r="AO397" s="78">
        <f>35*10.764*1.18</f>
        <v>444.55319999999995</v>
      </c>
      <c r="AQ397" s="1"/>
    </row>
    <row r="398" spans="1:43" s="79" customFormat="1" ht="15.75" customHeight="1" x14ac:dyDescent="0.25">
      <c r="A398" s="69"/>
      <c r="B398" s="246" t="s">
        <v>56</v>
      </c>
      <c r="C398" s="247"/>
      <c r="D398" s="247"/>
      <c r="E398" s="247"/>
      <c r="F398" s="72"/>
      <c r="G398" s="73"/>
      <c r="H398" s="74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6"/>
      <c r="AF398" s="76"/>
      <c r="AG398" s="77">
        <f t="shared" ref="AG398:AO398" si="267">AG396*AG397</f>
        <v>0</v>
      </c>
      <c r="AH398" s="77">
        <f t="shared" si="267"/>
        <v>35385.33416558212</v>
      </c>
      <c r="AI398" s="77">
        <f t="shared" si="267"/>
        <v>57619.782077915203</v>
      </c>
      <c r="AJ398" s="77">
        <f t="shared" si="267"/>
        <v>5849.5829242500004</v>
      </c>
      <c r="AK398" s="77">
        <f t="shared" si="267"/>
        <v>92113.879659999933</v>
      </c>
      <c r="AL398" s="77">
        <f t="shared" si="267"/>
        <v>5063.4999999999991</v>
      </c>
      <c r="AM398" s="77">
        <f t="shared" si="267"/>
        <v>0</v>
      </c>
      <c r="AN398" s="77">
        <f t="shared" si="267"/>
        <v>0</v>
      </c>
      <c r="AO398" s="77">
        <f t="shared" si="267"/>
        <v>0</v>
      </c>
      <c r="AP398" s="80">
        <f>SUM(AG398:AO398)</f>
        <v>196032.07882774726</v>
      </c>
      <c r="AQ398" s="1"/>
    </row>
    <row r="399" spans="1:43" s="79" customFormat="1" ht="15.75" customHeight="1" x14ac:dyDescent="0.25">
      <c r="A399" s="69"/>
      <c r="B399" s="70"/>
      <c r="C399" s="71"/>
      <c r="D399" s="71"/>
      <c r="E399" s="71"/>
      <c r="F399" s="72"/>
      <c r="G399" s="73"/>
      <c r="H399" s="74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6"/>
      <c r="AF399" s="76"/>
      <c r="AG399" s="77"/>
      <c r="AH399" s="77"/>
      <c r="AI399" s="77"/>
      <c r="AJ399" s="77"/>
      <c r="AK399" s="77"/>
      <c r="AL399" s="77"/>
      <c r="AM399" s="77"/>
      <c r="AN399" s="77"/>
      <c r="AO399" s="77"/>
      <c r="AP399" s="80"/>
      <c r="AQ399" s="1"/>
    </row>
    <row r="400" spans="1:43" ht="15.75" customHeight="1" x14ac:dyDescent="0.25">
      <c r="A400" s="23" t="s">
        <v>120</v>
      </c>
      <c r="B400" s="254" t="s">
        <v>121</v>
      </c>
      <c r="C400" s="255"/>
      <c r="D400" s="255"/>
      <c r="E400" s="255"/>
      <c r="F400" s="255"/>
      <c r="G400" s="256"/>
      <c r="H400" s="27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18"/>
      <c r="AF400" s="18"/>
      <c r="AG400" s="18"/>
      <c r="AH400" s="31"/>
      <c r="AI400" s="32"/>
      <c r="AJ400" s="28"/>
      <c r="AK400" s="28"/>
      <c r="AL400" s="28"/>
      <c r="AM400" s="18"/>
      <c r="AN400" s="28"/>
      <c r="AO400" s="28"/>
    </row>
    <row r="401" spans="1:41" ht="15.75" customHeight="1" outlineLevel="1" x14ac:dyDescent="0.25">
      <c r="A401" s="33"/>
      <c r="B401" s="44" t="s">
        <v>122</v>
      </c>
      <c r="C401" s="45"/>
      <c r="D401" s="45"/>
      <c r="E401" s="45"/>
      <c r="F401" s="46"/>
      <c r="G401" s="46"/>
      <c r="H401" s="46"/>
      <c r="I401" s="38"/>
      <c r="J401" s="46"/>
      <c r="K401" s="46"/>
      <c r="L401" s="46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9"/>
      <c r="AF401" s="39"/>
      <c r="AG401" s="47"/>
      <c r="AH401" s="47"/>
      <c r="AI401" s="47"/>
      <c r="AJ401" s="48"/>
      <c r="AK401" s="49"/>
      <c r="AL401" s="49"/>
      <c r="AM401" s="47"/>
      <c r="AN401" s="49"/>
      <c r="AO401" s="49"/>
    </row>
    <row r="402" spans="1:41" ht="15.75" customHeight="1" outlineLevel="1" x14ac:dyDescent="0.25">
      <c r="A402" s="58">
        <v>1</v>
      </c>
      <c r="B402" s="59" t="s">
        <v>63</v>
      </c>
      <c r="C402" s="45">
        <v>1</v>
      </c>
      <c r="D402" s="45">
        <v>1</v>
      </c>
      <c r="E402" s="45">
        <v>1</v>
      </c>
      <c r="F402" s="60">
        <v>5.4</v>
      </c>
      <c r="G402" s="46">
        <v>9.6999999999999993</v>
      </c>
      <c r="H402" s="46">
        <v>0.3</v>
      </c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81">
        <f>(($G402*$H402)+$F402)*$C402*$D402*$E402</f>
        <v>8.31</v>
      </c>
      <c r="T402" s="28">
        <f>(($F402))*$C402*$D402*$E402</f>
        <v>5.4</v>
      </c>
      <c r="U402" s="28">
        <f>(($F402))*$C402*$D402*$E402</f>
        <v>5.4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9"/>
      <c r="AF402" s="39"/>
      <c r="AG402" s="43">
        <f t="shared" ref="AG402:AG408" si="268">($F402+$G402)*AG$7</f>
        <v>0</v>
      </c>
      <c r="AH402" s="56">
        <f>((S402+U402)*$AH$7)+(T402*$AH$8)</f>
        <v>3.2037487857142861</v>
      </c>
      <c r="AI402" s="56">
        <f>((S402+U402)*$AI$7)+(T402*$AI$8)</f>
        <v>0.64265220000000012</v>
      </c>
      <c r="AJ402" s="56">
        <f>((S402+U402)*$AJ$7)+(T402*$AJ$8)</f>
        <v>0.97978725</v>
      </c>
      <c r="AK402" s="61">
        <f>T402*$AK$8</f>
        <v>271.56600000000003</v>
      </c>
      <c r="AL402" s="56">
        <f t="shared" ref="AL402:AL408" si="269">($L402)*AL$8</f>
        <v>0</v>
      </c>
      <c r="AM402" s="43">
        <f t="shared" ref="AM402:AM408" si="270">($F402+$G402)*AM$7</f>
        <v>0</v>
      </c>
      <c r="AN402" s="49"/>
      <c r="AO402" s="49"/>
    </row>
    <row r="403" spans="1:41" ht="15.75" customHeight="1" outlineLevel="1" x14ac:dyDescent="0.25">
      <c r="A403" s="58">
        <f>1+A402</f>
        <v>2</v>
      </c>
      <c r="B403" s="59" t="s">
        <v>64</v>
      </c>
      <c r="C403" s="45">
        <v>1</v>
      </c>
      <c r="D403" s="45">
        <v>1</v>
      </c>
      <c r="E403" s="45">
        <v>1</v>
      </c>
      <c r="F403" s="60">
        <v>2.3639999999999999</v>
      </c>
      <c r="G403" s="46">
        <v>6.15</v>
      </c>
      <c r="H403" s="46">
        <v>0.3</v>
      </c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81">
        <f>(($G403*$H403)+$F403)*$C403*$D403*$E403</f>
        <v>4.2089999999999996</v>
      </c>
      <c r="T403" s="28">
        <f>(($F403))*$C403*$D403*$E403</f>
        <v>2.3639999999999999</v>
      </c>
      <c r="U403" s="28">
        <f>(($F403))*$C403*$D403*$E403</f>
        <v>2.3639999999999999</v>
      </c>
      <c r="V403" s="38"/>
      <c r="W403" s="38"/>
      <c r="X403" s="38"/>
      <c r="Y403" s="38"/>
      <c r="Z403" s="38"/>
      <c r="AA403" s="38"/>
      <c r="AB403" s="38"/>
      <c r="AC403" s="38"/>
      <c r="AD403" s="38"/>
      <c r="AE403" s="39"/>
      <c r="AF403" s="39"/>
      <c r="AG403" s="43">
        <f t="shared" si="268"/>
        <v>0</v>
      </c>
      <c r="AH403" s="56">
        <f>((S403+U403)*$AH$7)+(T403*$AH$8)</f>
        <v>1.4771752357142858</v>
      </c>
      <c r="AI403" s="56">
        <f>((S403+U403)*$AI$7)+(T403*$AI$8)</f>
        <v>0.29631222000000002</v>
      </c>
      <c r="AJ403" s="56">
        <f>((S403+U403)*$AJ$7)+(T403*$AJ$8)</f>
        <v>0.45175747499999996</v>
      </c>
      <c r="AK403" s="61">
        <f>T403*$AK$8</f>
        <v>118.88556</v>
      </c>
      <c r="AL403" s="56">
        <f t="shared" si="269"/>
        <v>0</v>
      </c>
      <c r="AM403" s="43">
        <f t="shared" si="270"/>
        <v>0</v>
      </c>
      <c r="AN403" s="49"/>
      <c r="AO403" s="49"/>
    </row>
    <row r="404" spans="1:41" ht="15.75" customHeight="1" outlineLevel="1" x14ac:dyDescent="0.25">
      <c r="A404" s="58">
        <f t="shared" ref="A404:A408" si="271">1+A403</f>
        <v>3</v>
      </c>
      <c r="B404" s="59" t="s">
        <v>14</v>
      </c>
      <c r="C404" s="45">
        <v>1</v>
      </c>
      <c r="D404" s="45">
        <v>1</v>
      </c>
      <c r="E404" s="45">
        <v>1</v>
      </c>
      <c r="F404" s="60">
        <v>2.9249999999999998</v>
      </c>
      <c r="G404" s="46">
        <v>7.95</v>
      </c>
      <c r="H404" s="46">
        <v>0.3</v>
      </c>
      <c r="I404" s="63"/>
      <c r="J404" s="63"/>
      <c r="K404" s="63"/>
      <c r="L404" s="63"/>
      <c r="M404" s="81"/>
      <c r="N404" s="28"/>
      <c r="O404" s="28"/>
      <c r="P404" s="81">
        <f>(($G404*$H404)+$F404)*$C404*$D404*$E404</f>
        <v>5.31</v>
      </c>
      <c r="Q404" s="28">
        <f>(($F404))*$C404*$D404*$E404</f>
        <v>2.9249999999999998</v>
      </c>
      <c r="R404" s="28">
        <f>(($F404))*$C404*$D404*$E404</f>
        <v>2.9249999999999998</v>
      </c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9"/>
      <c r="AF404" s="39"/>
      <c r="AG404" s="43">
        <f t="shared" si="268"/>
        <v>0</v>
      </c>
      <c r="AH404" s="56">
        <f>((P404+R404)*$AH$7)+(Q404*$AH$8)</f>
        <v>1.8410771785714286</v>
      </c>
      <c r="AI404" s="56">
        <f>((P404+R404)*$AI$7)+(Q404*$AI$8)</f>
        <v>0.36930870000000005</v>
      </c>
      <c r="AJ404" s="56">
        <f>((P404+R404)*$AJ$7)+(Q404*$AJ$8)</f>
        <v>0.56304787499999986</v>
      </c>
      <c r="AK404" s="61">
        <f>Q404*$AK$8</f>
        <v>147.09824999999998</v>
      </c>
      <c r="AL404" s="56">
        <f t="shared" si="269"/>
        <v>0</v>
      </c>
      <c r="AM404" s="43">
        <f t="shared" si="270"/>
        <v>0</v>
      </c>
      <c r="AN404" s="49"/>
      <c r="AO404" s="49"/>
    </row>
    <row r="405" spans="1:41" s="93" customFormat="1" ht="15.75" customHeight="1" outlineLevel="1" x14ac:dyDescent="0.25">
      <c r="A405" s="82">
        <f t="shared" si="271"/>
        <v>4</v>
      </c>
      <c r="B405" s="83" t="s">
        <v>59</v>
      </c>
      <c r="C405" s="84">
        <v>1</v>
      </c>
      <c r="D405" s="84">
        <v>1</v>
      </c>
      <c r="E405" s="84">
        <v>1</v>
      </c>
      <c r="F405" s="85">
        <v>1.9239999999999999</v>
      </c>
      <c r="G405" s="86">
        <v>5.55</v>
      </c>
      <c r="H405" s="46">
        <v>0.35</v>
      </c>
      <c r="I405" s="87">
        <f>(($G405*$H405)+$F405)*$C405*$D405*$E405</f>
        <v>3.8664999999999998</v>
      </c>
      <c r="J405" s="88">
        <f>(($F405))*$C405*$D405*$E405</f>
        <v>1.9239999999999999</v>
      </c>
      <c r="K405" s="88">
        <f t="shared" ref="K405:K406" si="272">(($F405))*$C405*$D405*$E405</f>
        <v>1.9239999999999999</v>
      </c>
      <c r="L405" s="88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90"/>
      <c r="AF405" s="90"/>
      <c r="AG405" s="91">
        <f t="shared" si="268"/>
        <v>0</v>
      </c>
      <c r="AH405" s="91">
        <f>((I405+L405)*$AH$7)+(J405*$AH$8)</f>
        <v>1.0083769892857144</v>
      </c>
      <c r="AI405" s="91">
        <f>((I405+L405)*$AI$7)+(J405*$AI$8)</f>
        <v>0.20227419000000002</v>
      </c>
      <c r="AJ405" s="91">
        <f>((I405+L405)*$AJ$7)+(J405*$AJ$8)</f>
        <v>0.30838713749999996</v>
      </c>
      <c r="AK405" s="92">
        <f>J405*$AK$8</f>
        <v>96.757959999999997</v>
      </c>
      <c r="AL405" s="56">
        <f t="shared" si="269"/>
        <v>0</v>
      </c>
      <c r="AM405" s="91">
        <f t="shared" si="270"/>
        <v>0</v>
      </c>
      <c r="AN405" s="92"/>
      <c r="AO405" s="92"/>
    </row>
    <row r="406" spans="1:41" s="93" customFormat="1" ht="15.75" customHeight="1" outlineLevel="1" x14ac:dyDescent="0.25">
      <c r="A406" s="82">
        <f t="shared" si="271"/>
        <v>5</v>
      </c>
      <c r="B406" s="83" t="s">
        <v>65</v>
      </c>
      <c r="C406" s="84">
        <v>1</v>
      </c>
      <c r="D406" s="84">
        <v>1</v>
      </c>
      <c r="E406" s="84">
        <v>1</v>
      </c>
      <c r="F406" s="85">
        <v>1.01</v>
      </c>
      <c r="G406" s="86">
        <v>4.2</v>
      </c>
      <c r="H406" s="86">
        <f>H405+H405</f>
        <v>0.7</v>
      </c>
      <c r="I406" s="87">
        <f>(($G406*$H406)+$F406)*$C406*$D406*$E406</f>
        <v>3.95</v>
      </c>
      <c r="J406" s="88">
        <f>(($F406))*$C406*$D406*$E406</f>
        <v>1.01</v>
      </c>
      <c r="K406" s="88">
        <f t="shared" si="272"/>
        <v>1.01</v>
      </c>
      <c r="L406" s="88">
        <f>F406*0.25</f>
        <v>0.2525</v>
      </c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90"/>
      <c r="AF406" s="90"/>
      <c r="AG406" s="91">
        <f t="shared" si="268"/>
        <v>0</v>
      </c>
      <c r="AH406" s="91">
        <f>((I406+L406)*$AH$7)+(J406*$AH$8)</f>
        <v>0.81335482738095255</v>
      </c>
      <c r="AI406" s="91">
        <f>((I406+L406)*$AI$7)+(J406*$AI$8)</f>
        <v>0.16315395000000002</v>
      </c>
      <c r="AJ406" s="91">
        <f>((I406+L406)*$AJ$7)+(J406*$AJ$8)</f>
        <v>0.24874443749999997</v>
      </c>
      <c r="AK406" s="92">
        <f>J406*$AK$8</f>
        <v>50.792900000000003</v>
      </c>
      <c r="AL406" s="56">
        <f t="shared" si="269"/>
        <v>0.2525</v>
      </c>
      <c r="AM406" s="91">
        <f t="shared" si="270"/>
        <v>0</v>
      </c>
      <c r="AN406" s="92"/>
      <c r="AO406" s="92"/>
    </row>
    <row r="407" spans="1:41" ht="15.75" customHeight="1" outlineLevel="1" x14ac:dyDescent="0.25">
      <c r="A407" s="58">
        <v>6</v>
      </c>
      <c r="B407" s="59" t="s">
        <v>66</v>
      </c>
      <c r="C407" s="45">
        <v>1</v>
      </c>
      <c r="D407" s="45">
        <v>1</v>
      </c>
      <c r="E407" s="45">
        <v>1</v>
      </c>
      <c r="F407" s="60">
        <v>3.72</v>
      </c>
      <c r="G407" s="46">
        <v>7.9</v>
      </c>
      <c r="H407" s="46">
        <v>0.35</v>
      </c>
      <c r="I407" s="81">
        <f>(($G407*$H407)+$F407)*$C407*$D407*$E407</f>
        <v>6.4850000000000003</v>
      </c>
      <c r="J407" s="28">
        <f t="shared" ref="J407:K408" si="273">(($F407))*$C407*$D407*$E407</f>
        <v>3.72</v>
      </c>
      <c r="K407" s="28">
        <f t="shared" si="273"/>
        <v>3.72</v>
      </c>
      <c r="L407" s="2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9"/>
      <c r="AF407" s="39"/>
      <c r="AG407" s="43">
        <f t="shared" si="268"/>
        <v>0</v>
      </c>
      <c r="AH407" s="56">
        <f>((I407+L407)*$AH$7)+(J407*$AH$8)</f>
        <v>1.8201632738095239</v>
      </c>
      <c r="AI407" s="56">
        <f>((I407+L407)*$AI$7)+(J407*$AI$8)</f>
        <v>0.36511350000000009</v>
      </c>
      <c r="AJ407" s="56">
        <f>((I407+L407)*$AJ$7)+(J407*$AJ$8)</f>
        <v>0.55665187500000002</v>
      </c>
      <c r="AK407" s="61">
        <f>J407*$AK$8</f>
        <v>187.0788</v>
      </c>
      <c r="AL407" s="56">
        <f t="shared" si="269"/>
        <v>0</v>
      </c>
      <c r="AM407" s="43">
        <f t="shared" si="270"/>
        <v>0</v>
      </c>
      <c r="AN407" s="49"/>
      <c r="AO407" s="49"/>
    </row>
    <row r="408" spans="1:41" ht="15.75" customHeight="1" outlineLevel="1" x14ac:dyDescent="0.25">
      <c r="A408" s="58">
        <f t="shared" si="271"/>
        <v>7</v>
      </c>
      <c r="B408" s="59" t="s">
        <v>67</v>
      </c>
      <c r="C408" s="45">
        <v>1</v>
      </c>
      <c r="D408" s="45">
        <v>1</v>
      </c>
      <c r="E408" s="45">
        <v>1</v>
      </c>
      <c r="F408" s="60">
        <v>3.36</v>
      </c>
      <c r="G408" s="46">
        <v>7.6</v>
      </c>
      <c r="H408" s="46">
        <v>0.35</v>
      </c>
      <c r="I408" s="81">
        <f>(($G408*$H408)+$F408)*$C408*$D408*$E408</f>
        <v>6.02</v>
      </c>
      <c r="J408" s="28">
        <f t="shared" si="273"/>
        <v>3.36</v>
      </c>
      <c r="K408" s="28">
        <f t="shared" si="273"/>
        <v>3.36</v>
      </c>
      <c r="L408" s="2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9"/>
      <c r="AF408" s="39"/>
      <c r="AG408" s="43">
        <f t="shared" si="268"/>
        <v>0</v>
      </c>
      <c r="AH408" s="56">
        <f>((I408+L408)*$AH$7)+(J408*$AH$8)</f>
        <v>1.6652696666666666</v>
      </c>
      <c r="AI408" s="56">
        <f>((I408+L408)*$AI$7)+(J408*$AI$8)</f>
        <v>0.33404280000000003</v>
      </c>
      <c r="AJ408" s="56">
        <f>((I408+L408)*$AJ$7)+(J408*$AJ$8)</f>
        <v>0.50928149999999994</v>
      </c>
      <c r="AK408" s="61">
        <f>J408*$AK$8</f>
        <v>168.9744</v>
      </c>
      <c r="AL408" s="56">
        <f t="shared" si="269"/>
        <v>0</v>
      </c>
      <c r="AM408" s="43">
        <f t="shared" si="270"/>
        <v>0</v>
      </c>
      <c r="AN408" s="49"/>
      <c r="AO408" s="49"/>
    </row>
    <row r="409" spans="1:41" ht="15.75" customHeight="1" outlineLevel="1" x14ac:dyDescent="0.25">
      <c r="A409" s="58"/>
      <c r="B409" s="59"/>
      <c r="C409" s="45"/>
      <c r="D409" s="45"/>
      <c r="E409" s="45"/>
      <c r="F409" s="60"/>
      <c r="G409" s="46"/>
      <c r="H409" s="46"/>
      <c r="I409" s="63"/>
      <c r="J409" s="63"/>
      <c r="K409" s="63"/>
      <c r="L409" s="63"/>
      <c r="M409" s="81"/>
      <c r="N409" s="28"/>
      <c r="O409" s="28"/>
      <c r="P409" s="81"/>
      <c r="Q409" s="28"/>
      <c r="R409" s="2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9"/>
      <c r="AF409" s="39"/>
      <c r="AG409" s="43"/>
      <c r="AH409" s="56"/>
      <c r="AI409" s="56"/>
      <c r="AJ409" s="62"/>
      <c r="AK409" s="61"/>
      <c r="AL409" s="61"/>
      <c r="AM409" s="43"/>
      <c r="AN409" s="49"/>
      <c r="AO409" s="49"/>
    </row>
    <row r="410" spans="1:41" ht="15.75" customHeight="1" outlineLevel="1" x14ac:dyDescent="0.25">
      <c r="A410" s="33"/>
      <c r="B410" s="44" t="s">
        <v>123</v>
      </c>
      <c r="C410" s="45"/>
      <c r="D410" s="45"/>
      <c r="E410" s="45"/>
      <c r="F410" s="46"/>
      <c r="G410" s="46"/>
      <c r="H410" s="46"/>
      <c r="I410" s="38"/>
      <c r="J410" s="46"/>
      <c r="K410" s="46"/>
      <c r="L410" s="46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9"/>
      <c r="AF410" s="39"/>
      <c r="AG410" s="47"/>
      <c r="AH410" s="47"/>
      <c r="AI410" s="47"/>
      <c r="AJ410" s="48"/>
      <c r="AK410" s="49"/>
      <c r="AL410" s="49"/>
      <c r="AM410" s="47"/>
      <c r="AN410" s="49"/>
      <c r="AO410" s="49"/>
    </row>
    <row r="411" spans="1:41" ht="15.75" customHeight="1" outlineLevel="1" x14ac:dyDescent="0.25">
      <c r="A411" s="58">
        <v>1</v>
      </c>
      <c r="B411" s="59" t="s">
        <v>63</v>
      </c>
      <c r="C411" s="45">
        <v>1</v>
      </c>
      <c r="D411" s="45">
        <v>1</v>
      </c>
      <c r="E411" s="45">
        <v>1</v>
      </c>
      <c r="F411" s="60">
        <v>5</v>
      </c>
      <c r="G411" s="46">
        <v>9.25</v>
      </c>
      <c r="H411" s="46">
        <v>0.3</v>
      </c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81">
        <f>(($G411*$H411)+$F411)*$C411*$D411*$E411</f>
        <v>7.7750000000000004</v>
      </c>
      <c r="T411" s="28">
        <f>(($F411))*$C411*$D411*$E411</f>
        <v>5</v>
      </c>
      <c r="U411" s="28">
        <f>(($F411))*$C411*$D411*$E411</f>
        <v>5</v>
      </c>
      <c r="V411" s="38"/>
      <c r="W411" s="38"/>
      <c r="X411" s="38"/>
      <c r="Y411" s="38"/>
      <c r="Z411" s="38"/>
      <c r="AA411" s="38"/>
      <c r="AB411" s="38"/>
      <c r="AC411" s="38"/>
      <c r="AD411" s="38"/>
      <c r="AE411" s="39"/>
      <c r="AF411" s="39"/>
      <c r="AG411" s="43">
        <f>($F411+$G411)*AG$7</f>
        <v>0</v>
      </c>
      <c r="AH411" s="56">
        <f>((S411+U411)*$AH$7)+(T411*$AH$8)</f>
        <v>2.976963630952381</v>
      </c>
      <c r="AI411" s="56">
        <f>((S411+U411)*$AI$7)+(T411*$AI$8)</f>
        <v>0.59716049999999998</v>
      </c>
      <c r="AJ411" s="56">
        <f>((S411+U411)*$AJ$7)+(T411*$AJ$8)</f>
        <v>0.91043062499999994</v>
      </c>
      <c r="AK411" s="61">
        <f>T411*$AK$8</f>
        <v>251.45</v>
      </c>
      <c r="AL411" s="56">
        <f t="shared" ref="AL411:AL416" si="274">($L411)*AL$8</f>
        <v>0</v>
      </c>
      <c r="AM411" s="43">
        <f>($F411+$G411)*AM$7</f>
        <v>0</v>
      </c>
      <c r="AN411" s="49"/>
      <c r="AO411" s="49"/>
    </row>
    <row r="412" spans="1:41" ht="15.75" customHeight="1" outlineLevel="1" x14ac:dyDescent="0.25">
      <c r="A412" s="58">
        <f>1+A411</f>
        <v>2</v>
      </c>
      <c r="B412" s="59" t="s">
        <v>14</v>
      </c>
      <c r="C412" s="45">
        <v>1</v>
      </c>
      <c r="D412" s="45">
        <v>1</v>
      </c>
      <c r="E412" s="45">
        <v>1</v>
      </c>
      <c r="F412" s="60">
        <v>2.29</v>
      </c>
      <c r="G412" s="46">
        <v>6.65</v>
      </c>
      <c r="H412" s="46">
        <v>0.3</v>
      </c>
      <c r="I412" s="63"/>
      <c r="J412" s="63"/>
      <c r="K412" s="63"/>
      <c r="L412" s="63"/>
      <c r="M412" s="81"/>
      <c r="N412" s="28"/>
      <c r="O412" s="28"/>
      <c r="P412" s="81">
        <f>(($G412*$H412)+$F412)*$C412*$D412*$E412</f>
        <v>4.2850000000000001</v>
      </c>
      <c r="Q412" s="28">
        <f>(($F412))*$C412*$D412*$E412</f>
        <v>2.29</v>
      </c>
      <c r="R412" s="28">
        <f>(($F412))*$C412*$D412*$E412</f>
        <v>2.29</v>
      </c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9"/>
      <c r="AF412" s="39"/>
      <c r="AG412" s="43">
        <f>($F412+$G412)*AG$7</f>
        <v>0</v>
      </c>
      <c r="AH412" s="56">
        <f>((P412+R412)*$AH$7)+(Q412*$AH$8)</f>
        <v>1.4580912976190477</v>
      </c>
      <c r="AI412" s="56">
        <f>((P412+R412)*$AI$7)+(Q412*$AI$8)</f>
        <v>0.29248410000000002</v>
      </c>
      <c r="AJ412" s="56">
        <f>((P412+R412)*$AJ$7)+(Q412*$AJ$8)</f>
        <v>0.44592112499999992</v>
      </c>
      <c r="AK412" s="61">
        <f>Q412*$AK$8</f>
        <v>115.1641</v>
      </c>
      <c r="AL412" s="56">
        <f t="shared" si="274"/>
        <v>0</v>
      </c>
      <c r="AM412" s="43">
        <f>($F412+$G412)*AM$7</f>
        <v>0</v>
      </c>
      <c r="AN412" s="49"/>
      <c r="AO412" s="49"/>
    </row>
    <row r="413" spans="1:41" s="93" customFormat="1" ht="15.75" customHeight="1" outlineLevel="1" x14ac:dyDescent="0.25">
      <c r="A413" s="82">
        <f t="shared" ref="A413:A414" si="275">1+A412</f>
        <v>3</v>
      </c>
      <c r="B413" s="83" t="s">
        <v>59</v>
      </c>
      <c r="C413" s="84">
        <v>1</v>
      </c>
      <c r="D413" s="84">
        <v>1</v>
      </c>
      <c r="E413" s="84">
        <v>1</v>
      </c>
      <c r="F413" s="85">
        <v>1.92</v>
      </c>
      <c r="G413" s="86">
        <v>5.55</v>
      </c>
      <c r="H413" s="46">
        <v>0.35</v>
      </c>
      <c r="I413" s="87">
        <f>(($G413*$H413)+$F413)*$C413*$D413*$E413</f>
        <v>3.8624999999999998</v>
      </c>
      <c r="J413" s="88">
        <f>(($F413))*$C413*$D413*$E413</f>
        <v>1.92</v>
      </c>
      <c r="K413" s="88">
        <f t="shared" ref="K413:K414" si="276">(($F413))*$C413*$D413*$E413</f>
        <v>1.92</v>
      </c>
      <c r="L413" s="88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90"/>
      <c r="AF413" s="90"/>
      <c r="AG413" s="91">
        <f>($F413+$G413)*AG$7</f>
        <v>0</v>
      </c>
      <c r="AH413" s="91">
        <f>((I413+L413)*$AH$7)+(J413*$AH$8)</f>
        <v>1.0068084464285714</v>
      </c>
      <c r="AI413" s="91">
        <f>((I413+L413)*$AI$7)+(J413*$AI$8)</f>
        <v>0.20195954999999999</v>
      </c>
      <c r="AJ413" s="91">
        <f>((I413+L413)*$AJ$7)+(J413*$AJ$8)</f>
        <v>0.30790743749999994</v>
      </c>
      <c r="AK413" s="92">
        <f>J413*$AK$8</f>
        <v>96.556799999999996</v>
      </c>
      <c r="AL413" s="56">
        <f t="shared" si="274"/>
        <v>0</v>
      </c>
      <c r="AM413" s="91">
        <f>($F413+$G413)*AM$7</f>
        <v>0</v>
      </c>
      <c r="AN413" s="92"/>
      <c r="AO413" s="92"/>
    </row>
    <row r="414" spans="1:41" s="93" customFormat="1" ht="15.75" customHeight="1" outlineLevel="1" x14ac:dyDescent="0.25">
      <c r="A414" s="82">
        <f t="shared" si="275"/>
        <v>4</v>
      </c>
      <c r="B414" s="83" t="s">
        <v>65</v>
      </c>
      <c r="C414" s="84">
        <v>1</v>
      </c>
      <c r="D414" s="84">
        <v>1</v>
      </c>
      <c r="E414" s="84">
        <v>1</v>
      </c>
      <c r="F414" s="85">
        <v>1.0129999999999999</v>
      </c>
      <c r="G414" s="86">
        <v>4.2</v>
      </c>
      <c r="H414" s="86">
        <f>H413+H413</f>
        <v>0.7</v>
      </c>
      <c r="I414" s="87">
        <f>(($G414*$H414)+$F414)*$C414*$D414*$E414</f>
        <v>3.9529999999999998</v>
      </c>
      <c r="J414" s="88">
        <f>(($F414))*$C414*$D414*$E414</f>
        <v>1.0129999999999999</v>
      </c>
      <c r="K414" s="88">
        <f t="shared" si="276"/>
        <v>1.0129999999999999</v>
      </c>
      <c r="L414" s="88">
        <f>F414*0.25</f>
        <v>0.25324999999999998</v>
      </c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90"/>
      <c r="AF414" s="90"/>
      <c r="AG414" s="91">
        <f t="shared" ref="AG414" si="277">($F414+$G414)*AG$7</f>
        <v>0</v>
      </c>
      <c r="AH414" s="91">
        <f>((I414+L414)*$AH$7)+(J414*$AH$8)</f>
        <v>0.81462926845238093</v>
      </c>
      <c r="AI414" s="91">
        <f>((I414+L414)*$AI$7)+(J414*$AI$8)</f>
        <v>0.16340959500000002</v>
      </c>
      <c r="AJ414" s="91">
        <f>((I414+L414)*$AJ$7)+(J414*$AJ$8)</f>
        <v>0.24913419374999995</v>
      </c>
      <c r="AK414" s="92">
        <f>J414*$AK$8</f>
        <v>50.943769999999994</v>
      </c>
      <c r="AL414" s="56">
        <f t="shared" si="274"/>
        <v>0.25324999999999998</v>
      </c>
      <c r="AM414" s="91">
        <f t="shared" ref="AM414" si="278">($F414+$G414)*AM$7</f>
        <v>0</v>
      </c>
      <c r="AN414" s="92"/>
      <c r="AO414" s="92"/>
    </row>
    <row r="415" spans="1:41" ht="15.75" customHeight="1" outlineLevel="1" x14ac:dyDescent="0.25">
      <c r="A415" s="58">
        <v>5</v>
      </c>
      <c r="B415" s="59" t="s">
        <v>66</v>
      </c>
      <c r="C415" s="45">
        <v>1</v>
      </c>
      <c r="D415" s="45">
        <v>1</v>
      </c>
      <c r="E415" s="45">
        <v>1</v>
      </c>
      <c r="F415" s="60">
        <v>3.64</v>
      </c>
      <c r="G415" s="46">
        <v>7.8</v>
      </c>
      <c r="H415" s="46">
        <v>0.35</v>
      </c>
      <c r="I415" s="81">
        <f>(($G415*$H415)+$F415)*$C415*$D415*$E415</f>
        <v>6.37</v>
      </c>
      <c r="J415" s="28">
        <f t="shared" ref="J415:K416" si="279">(($F415))*$C415*$D415*$E415</f>
        <v>3.64</v>
      </c>
      <c r="K415" s="28">
        <f t="shared" si="279"/>
        <v>3.64</v>
      </c>
      <c r="L415" s="2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9"/>
      <c r="AF415" s="39"/>
      <c r="AG415" s="43">
        <f>($F415+$G415)*AG$7</f>
        <v>0</v>
      </c>
      <c r="AH415" s="56">
        <f>((I415+L415)*$AH$7)+(J415*$AH$8)</f>
        <v>1.7842175</v>
      </c>
      <c r="AI415" s="56">
        <f>((I415+L415)*$AI$7)+(J415*$AI$8)</f>
        <v>0.35790300000000003</v>
      </c>
      <c r="AJ415" s="56">
        <f>((I415+L415)*$AJ$7)+(J415*$AJ$8)</f>
        <v>0.54565874999999997</v>
      </c>
      <c r="AK415" s="61">
        <f>J415*$AK$8</f>
        <v>183.0556</v>
      </c>
      <c r="AL415" s="56">
        <f t="shared" si="274"/>
        <v>0</v>
      </c>
      <c r="AM415" s="43">
        <f>($F415+$G415)*AM$7</f>
        <v>0</v>
      </c>
      <c r="AN415" s="49"/>
      <c r="AO415" s="49"/>
    </row>
    <row r="416" spans="1:41" ht="15.75" customHeight="1" outlineLevel="1" x14ac:dyDescent="0.25">
      <c r="A416" s="58">
        <f t="shared" ref="A416" si="280">1+A415</f>
        <v>6</v>
      </c>
      <c r="B416" s="59" t="s">
        <v>67</v>
      </c>
      <c r="C416" s="45">
        <v>1</v>
      </c>
      <c r="D416" s="45">
        <v>1</v>
      </c>
      <c r="E416" s="45">
        <v>1</v>
      </c>
      <c r="F416" s="60">
        <v>2.9</v>
      </c>
      <c r="G416" s="46">
        <v>7.05</v>
      </c>
      <c r="H416" s="46">
        <v>0.35</v>
      </c>
      <c r="I416" s="81">
        <f>(($G416*$H416)+$F416)*$C416*$D416*$E416</f>
        <v>5.3674999999999997</v>
      </c>
      <c r="J416" s="28">
        <f t="shared" si="279"/>
        <v>2.9</v>
      </c>
      <c r="K416" s="28">
        <f t="shared" si="279"/>
        <v>2.9</v>
      </c>
      <c r="L416" s="2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9"/>
      <c r="AF416" s="39"/>
      <c r="AG416" s="43">
        <f>($F416+$G416)*AG$7</f>
        <v>0</v>
      </c>
      <c r="AH416" s="56">
        <f>((I416+L416)*$AH$7)+(J416*$AH$8)</f>
        <v>1.4597251964285713</v>
      </c>
      <c r="AI416" s="56">
        <f>((I416+L416)*$AI$7)+(J416*$AI$8)</f>
        <v>0.29281184999999998</v>
      </c>
      <c r="AJ416" s="56">
        <f>((I416+L416)*$AJ$7)+(J416*$AJ$8)</f>
        <v>0.44642081249999999</v>
      </c>
      <c r="AK416" s="61">
        <f>J416*$AK$8</f>
        <v>145.84099999999998</v>
      </c>
      <c r="AL416" s="56">
        <f t="shared" si="274"/>
        <v>0</v>
      </c>
      <c r="AM416" s="43">
        <f>($F416+$G416)*AM$7</f>
        <v>0</v>
      </c>
      <c r="AN416" s="49"/>
      <c r="AO416" s="49"/>
    </row>
    <row r="417" spans="1:41" ht="15.75" customHeight="1" outlineLevel="1" x14ac:dyDescent="0.25">
      <c r="A417" s="58"/>
      <c r="B417" s="59"/>
      <c r="C417" s="94"/>
      <c r="D417" s="94"/>
      <c r="E417" s="94"/>
      <c r="F417" s="60"/>
      <c r="G417" s="60"/>
      <c r="H417" s="60"/>
      <c r="I417" s="81"/>
      <c r="J417" s="28"/>
      <c r="K417" s="28"/>
      <c r="L417" s="28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  <c r="AB417" s="95"/>
      <c r="AC417" s="95"/>
      <c r="AD417" s="95"/>
      <c r="AE417" s="96"/>
      <c r="AF417" s="96"/>
      <c r="AG417" s="97"/>
      <c r="AH417" s="98"/>
      <c r="AI417" s="98"/>
      <c r="AJ417" s="98"/>
      <c r="AK417" s="54"/>
      <c r="AL417" s="54"/>
      <c r="AM417" s="97"/>
      <c r="AN417" s="28"/>
      <c r="AO417" s="28"/>
    </row>
    <row r="418" spans="1:41" ht="15.75" customHeight="1" outlineLevel="1" x14ac:dyDescent="0.25">
      <c r="A418" s="33"/>
      <c r="B418" s="44" t="s">
        <v>124</v>
      </c>
      <c r="C418" s="45"/>
      <c r="D418" s="45"/>
      <c r="E418" s="45"/>
      <c r="F418" s="46"/>
      <c r="G418" s="46"/>
      <c r="H418" s="46"/>
      <c r="I418" s="38"/>
      <c r="J418" s="46"/>
      <c r="K418" s="46"/>
      <c r="L418" s="46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9"/>
      <c r="AF418" s="39"/>
      <c r="AG418" s="47"/>
      <c r="AH418" s="47"/>
      <c r="AI418" s="47"/>
      <c r="AJ418" s="48"/>
      <c r="AK418" s="49"/>
      <c r="AL418" s="49"/>
      <c r="AM418" s="47"/>
      <c r="AN418" s="49"/>
      <c r="AO418" s="49"/>
    </row>
    <row r="419" spans="1:41" ht="15.75" customHeight="1" outlineLevel="1" x14ac:dyDescent="0.25">
      <c r="A419" s="58">
        <v>1</v>
      </c>
      <c r="B419" s="59" t="s">
        <v>63</v>
      </c>
      <c r="C419" s="45">
        <v>1</v>
      </c>
      <c r="D419" s="45">
        <v>1</v>
      </c>
      <c r="E419" s="45">
        <v>1</v>
      </c>
      <c r="F419" s="60">
        <v>6.22</v>
      </c>
      <c r="G419" s="46">
        <v>10.65</v>
      </c>
      <c r="H419" s="46">
        <v>0.3</v>
      </c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81">
        <f>(($G419*$H419)+$F419)*$C419*$D419*$E419</f>
        <v>9.4149999999999991</v>
      </c>
      <c r="T419" s="28">
        <f>(($F419))*$C419*$D419*$E419</f>
        <v>6.22</v>
      </c>
      <c r="U419" s="28">
        <f>(($F419))*$C419*$D419*$E419</f>
        <v>6.22</v>
      </c>
      <c r="V419" s="38"/>
      <c r="W419" s="38"/>
      <c r="X419" s="38"/>
      <c r="Y419" s="38"/>
      <c r="Z419" s="38"/>
      <c r="AA419" s="38"/>
      <c r="AB419" s="38"/>
      <c r="AC419" s="38"/>
      <c r="AD419" s="38"/>
      <c r="AE419" s="39"/>
      <c r="AF419" s="39"/>
      <c r="AG419" s="43">
        <f t="shared" ref="AG419:AG424" si="281">($F419+$G419)*AG$7</f>
        <v>0</v>
      </c>
      <c r="AH419" s="56">
        <f>((S419+U419)*$AH$7)+(T419*$AH$8)</f>
        <v>3.6697367261904761</v>
      </c>
      <c r="AI419" s="56">
        <f>((S419+U419)*$AI$7)+(T419*$AI$8)</f>
        <v>0.73612650000000002</v>
      </c>
      <c r="AJ419" s="56">
        <f>((S419+U419)*$AJ$7)+(T419*$AJ$8)</f>
        <v>1.1222981249999997</v>
      </c>
      <c r="AK419" s="61">
        <f>T419*$AK$8</f>
        <v>312.80379999999997</v>
      </c>
      <c r="AL419" s="56">
        <f t="shared" ref="AL419:AL424" si="282">($L419)*AL$8</f>
        <v>0</v>
      </c>
      <c r="AM419" s="43">
        <f t="shared" ref="AM419:AM424" si="283">($F419+$G419)*AM$7</f>
        <v>0</v>
      </c>
      <c r="AN419" s="49"/>
      <c r="AO419" s="49"/>
    </row>
    <row r="420" spans="1:41" ht="15.75" customHeight="1" outlineLevel="1" x14ac:dyDescent="0.25">
      <c r="A420" s="58">
        <f>1+A419</f>
        <v>2</v>
      </c>
      <c r="B420" s="59" t="s">
        <v>14</v>
      </c>
      <c r="C420" s="45">
        <v>1</v>
      </c>
      <c r="D420" s="45">
        <v>1</v>
      </c>
      <c r="E420" s="45">
        <v>1</v>
      </c>
      <c r="F420" s="60">
        <v>2.29</v>
      </c>
      <c r="G420" s="46">
        <v>6.65</v>
      </c>
      <c r="H420" s="46">
        <v>0.3</v>
      </c>
      <c r="I420" s="63"/>
      <c r="J420" s="63"/>
      <c r="K420" s="63"/>
      <c r="L420" s="63"/>
      <c r="M420" s="81"/>
      <c r="N420" s="28"/>
      <c r="O420" s="28"/>
      <c r="P420" s="81">
        <f>(($G420*$H420)+$F420)*$C420*$D420*$E420</f>
        <v>4.2850000000000001</v>
      </c>
      <c r="Q420" s="28">
        <f>(($F420))*$C420*$D420*$E420</f>
        <v>2.29</v>
      </c>
      <c r="R420" s="28">
        <f>(($F420))*$C420*$D420*$E420</f>
        <v>2.29</v>
      </c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9"/>
      <c r="AF420" s="39"/>
      <c r="AG420" s="43">
        <f t="shared" si="281"/>
        <v>0</v>
      </c>
      <c r="AH420" s="56">
        <f>((P420+R420)*$AH$7)+(Q420*$AH$8)</f>
        <v>1.4580912976190477</v>
      </c>
      <c r="AI420" s="56">
        <f>((P420+R420)*$AI$7)+(Q420*$AI$8)</f>
        <v>0.29248410000000002</v>
      </c>
      <c r="AJ420" s="56">
        <f>((P420+R420)*$AJ$7)+(Q420*$AJ$8)</f>
        <v>0.44592112499999992</v>
      </c>
      <c r="AK420" s="61">
        <f>Q420*$AK$8</f>
        <v>115.1641</v>
      </c>
      <c r="AL420" s="56">
        <f t="shared" si="282"/>
        <v>0</v>
      </c>
      <c r="AM420" s="43">
        <f t="shared" si="283"/>
        <v>0</v>
      </c>
      <c r="AN420" s="49"/>
      <c r="AO420" s="49"/>
    </row>
    <row r="421" spans="1:41" s="93" customFormat="1" ht="15.75" customHeight="1" outlineLevel="1" x14ac:dyDescent="0.25">
      <c r="A421" s="82">
        <f>1+A427</f>
        <v>2</v>
      </c>
      <c r="B421" s="83" t="s">
        <v>59</v>
      </c>
      <c r="C421" s="84">
        <v>1</v>
      </c>
      <c r="D421" s="84">
        <v>1</v>
      </c>
      <c r="E421" s="84">
        <v>1</v>
      </c>
      <c r="F421" s="85">
        <v>1.92</v>
      </c>
      <c r="G421" s="86">
        <v>5.55</v>
      </c>
      <c r="H421" s="46">
        <v>0.35</v>
      </c>
      <c r="I421" s="87">
        <f>(($G421*$H421)+$F421)*$C421*$D421*$E421</f>
        <v>3.8624999999999998</v>
      </c>
      <c r="J421" s="88">
        <f>(($F421))*$C421*$D421*$E421</f>
        <v>1.92</v>
      </c>
      <c r="K421" s="88">
        <f>(($F421))*$C421*$D421*$E421</f>
        <v>1.92</v>
      </c>
      <c r="L421" s="88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90"/>
      <c r="AF421" s="90"/>
      <c r="AG421" s="91">
        <f t="shared" si="281"/>
        <v>0</v>
      </c>
      <c r="AH421" s="91">
        <f>((I421+L421)*$AH$7)+(J421*$AH$8)</f>
        <v>1.0068084464285714</v>
      </c>
      <c r="AI421" s="91">
        <f>((I421+L421)*$AI$7)+(J421*$AI$8)</f>
        <v>0.20195954999999999</v>
      </c>
      <c r="AJ421" s="91">
        <f>((I421+L421)*$AJ$7)+(J421*$AJ$8)</f>
        <v>0.30790743749999994</v>
      </c>
      <c r="AK421" s="92">
        <f>J421*$AK$8</f>
        <v>96.556799999999996</v>
      </c>
      <c r="AL421" s="56">
        <f t="shared" si="282"/>
        <v>0</v>
      </c>
      <c r="AM421" s="91">
        <f t="shared" si="283"/>
        <v>0</v>
      </c>
      <c r="AN421" s="92"/>
      <c r="AO421" s="92"/>
    </row>
    <row r="422" spans="1:41" s="93" customFormat="1" ht="15.75" customHeight="1" outlineLevel="1" x14ac:dyDescent="0.25">
      <c r="A422" s="82">
        <f>1+A421</f>
        <v>3</v>
      </c>
      <c r="B422" s="83" t="s">
        <v>65</v>
      </c>
      <c r="C422" s="84">
        <v>1</v>
      </c>
      <c r="D422" s="84">
        <v>1</v>
      </c>
      <c r="E422" s="84">
        <v>1</v>
      </c>
      <c r="F422" s="85">
        <v>1.0129999999999999</v>
      </c>
      <c r="G422" s="86">
        <v>4.2</v>
      </c>
      <c r="H422" s="86">
        <f>H421+H421</f>
        <v>0.7</v>
      </c>
      <c r="I422" s="87">
        <f>(($G422*$H422)+$F422)*$C422*$D422*$E422</f>
        <v>3.9529999999999998</v>
      </c>
      <c r="J422" s="88">
        <f>(($F422))*$C422*$D422*$E422</f>
        <v>1.0129999999999999</v>
      </c>
      <c r="K422" s="88">
        <f>(($F422))*$C422*$D422*$E422</f>
        <v>1.0129999999999999</v>
      </c>
      <c r="L422" s="88">
        <f>F422*0.25</f>
        <v>0.25324999999999998</v>
      </c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90"/>
      <c r="AF422" s="90"/>
      <c r="AG422" s="91">
        <f t="shared" si="281"/>
        <v>0</v>
      </c>
      <c r="AH422" s="91">
        <f>((I422+L422)*$AH$7)+(J422*$AH$8)</f>
        <v>0.81462926845238093</v>
      </c>
      <c r="AI422" s="91">
        <f>((I422+L422)*$AI$7)+(J422*$AI$8)</f>
        <v>0.16340959500000002</v>
      </c>
      <c r="AJ422" s="91">
        <f>((I422+L422)*$AJ$7)+(J422*$AJ$8)</f>
        <v>0.24913419374999995</v>
      </c>
      <c r="AK422" s="92">
        <f>J422*$AK$8</f>
        <v>50.943769999999994</v>
      </c>
      <c r="AL422" s="56">
        <f t="shared" si="282"/>
        <v>0.25324999999999998</v>
      </c>
      <c r="AM422" s="91">
        <f t="shared" si="283"/>
        <v>0</v>
      </c>
      <c r="AN422" s="92"/>
      <c r="AO422" s="92"/>
    </row>
    <row r="423" spans="1:41" ht="15.75" customHeight="1" outlineLevel="1" x14ac:dyDescent="0.25">
      <c r="A423" s="58">
        <v>4</v>
      </c>
      <c r="B423" s="59" t="s">
        <v>66</v>
      </c>
      <c r="C423" s="45">
        <v>1</v>
      </c>
      <c r="D423" s="45">
        <v>1</v>
      </c>
      <c r="E423" s="45">
        <v>1</v>
      </c>
      <c r="F423" s="60">
        <v>3.64</v>
      </c>
      <c r="G423" s="46">
        <v>7.8</v>
      </c>
      <c r="H423" s="46">
        <v>0.35</v>
      </c>
      <c r="I423" s="81">
        <f>(($G423*$H423)+$F423)*$C423*$D423*$E423</f>
        <v>6.37</v>
      </c>
      <c r="J423" s="28">
        <f t="shared" ref="J423:K424" si="284">(($F423))*$C423*$D423*$E423</f>
        <v>3.64</v>
      </c>
      <c r="K423" s="28">
        <f t="shared" si="284"/>
        <v>3.64</v>
      </c>
      <c r="L423" s="2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9"/>
      <c r="AF423" s="39"/>
      <c r="AG423" s="43">
        <f t="shared" si="281"/>
        <v>0</v>
      </c>
      <c r="AH423" s="56">
        <f>((I423+L423)*$AH$7)+(J423*$AH$8)</f>
        <v>1.7842175</v>
      </c>
      <c r="AI423" s="56">
        <f>((I423+L423)*$AI$7)+(J423*$AI$8)</f>
        <v>0.35790300000000003</v>
      </c>
      <c r="AJ423" s="56">
        <f>((I423+L423)*$AJ$7)+(J423*$AJ$8)</f>
        <v>0.54565874999999997</v>
      </c>
      <c r="AK423" s="61">
        <f>J423*$AK$8</f>
        <v>183.0556</v>
      </c>
      <c r="AL423" s="56">
        <f t="shared" si="282"/>
        <v>0</v>
      </c>
      <c r="AM423" s="43">
        <f t="shared" si="283"/>
        <v>0</v>
      </c>
      <c r="AN423" s="49"/>
      <c r="AO423" s="49"/>
    </row>
    <row r="424" spans="1:41" ht="15.75" customHeight="1" outlineLevel="1" x14ac:dyDescent="0.25">
      <c r="A424" s="58">
        <f t="shared" ref="A424" si="285">1+A423</f>
        <v>5</v>
      </c>
      <c r="B424" s="59" t="s">
        <v>67</v>
      </c>
      <c r="C424" s="45">
        <v>1</v>
      </c>
      <c r="D424" s="45">
        <v>1</v>
      </c>
      <c r="E424" s="45">
        <v>1</v>
      </c>
      <c r="F424" s="60">
        <v>2.9</v>
      </c>
      <c r="G424" s="46">
        <v>7.05</v>
      </c>
      <c r="H424" s="46">
        <v>0.35</v>
      </c>
      <c r="I424" s="81">
        <f>(($G424*$H424)+$F424)*$C424*$D424*$E424</f>
        <v>5.3674999999999997</v>
      </c>
      <c r="J424" s="28">
        <f t="shared" si="284"/>
        <v>2.9</v>
      </c>
      <c r="K424" s="28">
        <f t="shared" si="284"/>
        <v>2.9</v>
      </c>
      <c r="L424" s="2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9"/>
      <c r="AF424" s="39"/>
      <c r="AG424" s="43">
        <f t="shared" si="281"/>
        <v>0</v>
      </c>
      <c r="AH424" s="56">
        <f>((I424+L424)*$AH$7)+(J424*$AH$8)</f>
        <v>1.4597251964285713</v>
      </c>
      <c r="AI424" s="56">
        <f>((I424+L424)*$AI$7)+(J424*$AI$8)</f>
        <v>0.29281184999999998</v>
      </c>
      <c r="AJ424" s="56">
        <f>((I424+L424)*$AJ$7)+(J424*$AJ$8)</f>
        <v>0.44642081249999999</v>
      </c>
      <c r="AK424" s="61">
        <f>J424*$AK$8</f>
        <v>145.84099999999998</v>
      </c>
      <c r="AL424" s="56">
        <f t="shared" si="282"/>
        <v>0</v>
      </c>
      <c r="AM424" s="43">
        <f t="shared" si="283"/>
        <v>0</v>
      </c>
      <c r="AN424" s="49"/>
      <c r="AO424" s="49"/>
    </row>
    <row r="425" spans="1:41" ht="15.75" customHeight="1" outlineLevel="1" x14ac:dyDescent="0.25">
      <c r="A425" s="99"/>
      <c r="B425" s="34"/>
      <c r="C425" s="35"/>
      <c r="D425" s="35"/>
      <c r="E425" s="35"/>
      <c r="F425" s="36"/>
      <c r="G425" s="37"/>
      <c r="H425" s="37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81"/>
      <c r="T425" s="28"/>
      <c r="U425" s="28"/>
      <c r="V425" s="38"/>
      <c r="W425" s="38"/>
      <c r="X425" s="38"/>
      <c r="Y425" s="38"/>
      <c r="Z425" s="38"/>
      <c r="AA425" s="38"/>
      <c r="AB425" s="38"/>
      <c r="AC425" s="38"/>
      <c r="AD425" s="38"/>
      <c r="AE425" s="39"/>
      <c r="AF425" s="39"/>
      <c r="AG425" s="40"/>
      <c r="AH425" s="41"/>
      <c r="AI425" s="41"/>
      <c r="AJ425" s="41"/>
      <c r="AK425" s="42"/>
      <c r="AL425" s="42"/>
      <c r="AM425" s="40"/>
      <c r="AN425" s="100"/>
      <c r="AO425" s="100"/>
    </row>
    <row r="426" spans="1:41" ht="15.75" customHeight="1" outlineLevel="1" x14ac:dyDescent="0.25">
      <c r="A426" s="33"/>
      <c r="B426" s="44" t="s">
        <v>125</v>
      </c>
      <c r="C426" s="45"/>
      <c r="D426" s="45"/>
      <c r="E426" s="45"/>
      <c r="F426" s="46"/>
      <c r="G426" s="46"/>
      <c r="H426" s="46"/>
      <c r="I426" s="38"/>
      <c r="J426" s="46"/>
      <c r="K426" s="46"/>
      <c r="L426" s="46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9"/>
      <c r="AF426" s="39"/>
      <c r="AG426" s="47"/>
      <c r="AH426" s="47"/>
      <c r="AI426" s="47"/>
      <c r="AJ426" s="48"/>
      <c r="AK426" s="49"/>
      <c r="AL426" s="49"/>
      <c r="AM426" s="47"/>
      <c r="AN426" s="49"/>
      <c r="AO426" s="49"/>
    </row>
    <row r="427" spans="1:41" ht="15.75" customHeight="1" outlineLevel="1" x14ac:dyDescent="0.25">
      <c r="A427" s="58">
        <v>1</v>
      </c>
      <c r="B427" s="59" t="s">
        <v>63</v>
      </c>
      <c r="C427" s="45">
        <v>1</v>
      </c>
      <c r="D427" s="45">
        <v>1</v>
      </c>
      <c r="E427" s="45">
        <v>1</v>
      </c>
      <c r="F427" s="60">
        <v>6.22</v>
      </c>
      <c r="G427" s="46">
        <v>10.65</v>
      </c>
      <c r="H427" s="46">
        <v>0.3</v>
      </c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81">
        <f>(($G427*$H427)+$F427)*$C427*$D427*$E427</f>
        <v>9.4149999999999991</v>
      </c>
      <c r="T427" s="28">
        <f>(($F427))*$C427*$D427*$E427</f>
        <v>6.22</v>
      </c>
      <c r="U427" s="28">
        <f>(($F427))*$C427*$D427*$E427</f>
        <v>6.22</v>
      </c>
      <c r="V427" s="38"/>
      <c r="W427" s="38"/>
      <c r="X427" s="38"/>
      <c r="Y427" s="38"/>
      <c r="Z427" s="38"/>
      <c r="AA427" s="38"/>
      <c r="AB427" s="38"/>
      <c r="AC427" s="38"/>
      <c r="AD427" s="38"/>
      <c r="AE427" s="39"/>
      <c r="AF427" s="39"/>
      <c r="AG427" s="43">
        <f>($F427+$G427)*AG$7</f>
        <v>0</v>
      </c>
      <c r="AH427" s="56">
        <f>((S427+U427)*$AH$7)+(T427*$AH$8)</f>
        <v>3.6697367261904761</v>
      </c>
      <c r="AI427" s="56">
        <f>((S427+U427)*$AI$7)+(T427*$AI$8)</f>
        <v>0.73612650000000002</v>
      </c>
      <c r="AJ427" s="56">
        <f>((S427+U427)*$AJ$7)+(T427*$AJ$8)</f>
        <v>1.1222981249999997</v>
      </c>
      <c r="AK427" s="61">
        <f>T427*$AK$8</f>
        <v>312.80379999999997</v>
      </c>
      <c r="AL427" s="56">
        <f t="shared" ref="AL427:AL432" si="286">($L427)*AL$8</f>
        <v>0</v>
      </c>
      <c r="AM427" s="43">
        <f>($F427+$G427)*AM$7</f>
        <v>0</v>
      </c>
      <c r="AN427" s="49"/>
      <c r="AO427" s="49"/>
    </row>
    <row r="428" spans="1:41" ht="15.75" customHeight="1" outlineLevel="1" x14ac:dyDescent="0.25">
      <c r="A428" s="58">
        <f>1+A427</f>
        <v>2</v>
      </c>
      <c r="B428" s="59" t="s">
        <v>14</v>
      </c>
      <c r="C428" s="45">
        <v>1</v>
      </c>
      <c r="D428" s="45">
        <v>1</v>
      </c>
      <c r="E428" s="45">
        <v>1</v>
      </c>
      <c r="F428" s="60">
        <v>2.29</v>
      </c>
      <c r="G428" s="46">
        <v>6.65</v>
      </c>
      <c r="H428" s="46">
        <v>0.3</v>
      </c>
      <c r="I428" s="63"/>
      <c r="J428" s="63"/>
      <c r="K428" s="63"/>
      <c r="L428" s="63"/>
      <c r="M428" s="81"/>
      <c r="N428" s="28"/>
      <c r="O428" s="28"/>
      <c r="P428" s="81">
        <f>(($G428*$H428)+$F428)*$C428*$D428*$E428</f>
        <v>4.2850000000000001</v>
      </c>
      <c r="Q428" s="28">
        <f>(($F428))*$C428*$D428*$E428</f>
        <v>2.29</v>
      </c>
      <c r="R428" s="28">
        <f>(($F428))*$C428*$D428*$E428</f>
        <v>2.29</v>
      </c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9"/>
      <c r="AF428" s="39"/>
      <c r="AG428" s="43">
        <f>($F428+$G428)*AG$7</f>
        <v>0</v>
      </c>
      <c r="AH428" s="56">
        <f>((P428+R428)*$AH$7)+(Q428*$AH$8)</f>
        <v>1.4580912976190477</v>
      </c>
      <c r="AI428" s="56">
        <f>((P428+R428)*$AI$7)+(Q428*$AI$8)</f>
        <v>0.29248410000000002</v>
      </c>
      <c r="AJ428" s="56">
        <f>((P428+R428)*$AJ$7)+(Q428*$AJ$8)</f>
        <v>0.44592112499999992</v>
      </c>
      <c r="AK428" s="61">
        <f>Q428*$AK$8</f>
        <v>115.1641</v>
      </c>
      <c r="AL428" s="56">
        <f t="shared" si="286"/>
        <v>0</v>
      </c>
      <c r="AM428" s="43">
        <f>($F428+$G428)*AM$7</f>
        <v>0</v>
      </c>
      <c r="AN428" s="49"/>
      <c r="AO428" s="49"/>
    </row>
    <row r="429" spans="1:41" s="93" customFormat="1" ht="15.75" customHeight="1" outlineLevel="1" x14ac:dyDescent="0.25">
      <c r="A429" s="82">
        <f t="shared" ref="A429:A430" si="287">1+A428</f>
        <v>3</v>
      </c>
      <c r="B429" s="83" t="s">
        <v>59</v>
      </c>
      <c r="C429" s="84">
        <v>1</v>
      </c>
      <c r="D429" s="84">
        <v>1</v>
      </c>
      <c r="E429" s="84">
        <v>1</v>
      </c>
      <c r="F429" s="85">
        <v>1.72</v>
      </c>
      <c r="G429" s="86">
        <v>5.25</v>
      </c>
      <c r="H429" s="46">
        <v>0.35</v>
      </c>
      <c r="I429" s="87">
        <f>(($G429*$H429)+$F429)*$C429*$D429*$E429</f>
        <v>3.5575000000000001</v>
      </c>
      <c r="J429" s="88">
        <f>(($F429))*$C429*$D429*$E429</f>
        <v>1.72</v>
      </c>
      <c r="K429" s="88">
        <f t="shared" ref="K429:K430" si="288">(($F429))*$C429*$D429*$E429</f>
        <v>1.72</v>
      </c>
      <c r="L429" s="88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90"/>
      <c r="AF429" s="90"/>
      <c r="AG429" s="91">
        <f>($F429+$G429)*AG$7</f>
        <v>0</v>
      </c>
      <c r="AH429" s="91">
        <f>((I429+L429)*$AH$7)+(J429*$AH$8)</f>
        <v>0.91465655357142861</v>
      </c>
      <c r="AI429" s="91">
        <f>((I429+L429)*$AI$7)+(J429*$AI$8)</f>
        <v>0.18347445000000001</v>
      </c>
      <c r="AJ429" s="91">
        <f>((I429+L429)*$AJ$7)+(J429*$AJ$8)</f>
        <v>0.27972506249999995</v>
      </c>
      <c r="AK429" s="92">
        <f>J429*$AK$8</f>
        <v>86.498800000000003</v>
      </c>
      <c r="AL429" s="56">
        <f t="shared" si="286"/>
        <v>0</v>
      </c>
      <c r="AM429" s="91">
        <f>($F429+$G429)*AM$7</f>
        <v>0</v>
      </c>
      <c r="AN429" s="92"/>
      <c r="AO429" s="92"/>
    </row>
    <row r="430" spans="1:41" s="93" customFormat="1" ht="15.75" customHeight="1" outlineLevel="1" x14ac:dyDescent="0.25">
      <c r="A430" s="82">
        <f t="shared" si="287"/>
        <v>4</v>
      </c>
      <c r="B430" s="83" t="s">
        <v>65</v>
      </c>
      <c r="C430" s="84">
        <v>1</v>
      </c>
      <c r="D430" s="84">
        <v>1</v>
      </c>
      <c r="E430" s="84">
        <v>1</v>
      </c>
      <c r="F430" s="85">
        <v>1.0129999999999999</v>
      </c>
      <c r="G430" s="86">
        <v>4.2</v>
      </c>
      <c r="H430" s="86">
        <f>H429+H429</f>
        <v>0.7</v>
      </c>
      <c r="I430" s="87">
        <f>(($G430*$H430)+$F430)*$C430*$D430*$E430</f>
        <v>3.9529999999999998</v>
      </c>
      <c r="J430" s="88">
        <f>(($F430))*$C430*$D430*$E430</f>
        <v>1.0129999999999999</v>
      </c>
      <c r="K430" s="88">
        <f t="shared" si="288"/>
        <v>1.0129999999999999</v>
      </c>
      <c r="L430" s="88">
        <f>F430*0.25</f>
        <v>0.25324999999999998</v>
      </c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90"/>
      <c r="AF430" s="90"/>
      <c r="AG430" s="91">
        <f t="shared" ref="AG430" si="289">($F430+$G430)*AG$7</f>
        <v>0</v>
      </c>
      <c r="AH430" s="91">
        <f>((I430+L430)*$AH$7)+(J430*$AH$8)</f>
        <v>0.81462926845238093</v>
      </c>
      <c r="AI430" s="91">
        <f>((I430+L430)*$AI$7)+(J430*$AI$8)</f>
        <v>0.16340959500000002</v>
      </c>
      <c r="AJ430" s="91">
        <f>((I430+L430)*$AJ$7)+(J430*$AJ$8)</f>
        <v>0.24913419374999995</v>
      </c>
      <c r="AK430" s="92">
        <f>J430*$AK$8</f>
        <v>50.943769999999994</v>
      </c>
      <c r="AL430" s="56">
        <f t="shared" si="286"/>
        <v>0.25324999999999998</v>
      </c>
      <c r="AM430" s="91">
        <f t="shared" ref="AM430" si="290">($F430+$G430)*AM$7</f>
        <v>0</v>
      </c>
      <c r="AN430" s="92"/>
      <c r="AO430" s="92"/>
    </row>
    <row r="431" spans="1:41" ht="15.75" customHeight="1" outlineLevel="1" x14ac:dyDescent="0.25">
      <c r="A431" s="58">
        <v>5</v>
      </c>
      <c r="B431" s="59" t="s">
        <v>66</v>
      </c>
      <c r="C431" s="45">
        <v>1</v>
      </c>
      <c r="D431" s="45">
        <v>1</v>
      </c>
      <c r="E431" s="45">
        <v>1</v>
      </c>
      <c r="F431" s="60">
        <v>3.17</v>
      </c>
      <c r="G431" s="46">
        <v>7.4</v>
      </c>
      <c r="H431" s="46">
        <v>0.35</v>
      </c>
      <c r="I431" s="81">
        <f>(($G431*$H431)+$F431)*$C431*$D431*$E431</f>
        <v>5.76</v>
      </c>
      <c r="J431" s="28">
        <f t="shared" ref="J431:K431" si="291">(($F431))*$C431*$D431*$E431</f>
        <v>3.17</v>
      </c>
      <c r="K431" s="28">
        <f t="shared" si="291"/>
        <v>3.17</v>
      </c>
      <c r="L431" s="2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9"/>
      <c r="AF431" s="39"/>
      <c r="AG431" s="43">
        <f>($F431+$G431)*AG$7</f>
        <v>0</v>
      </c>
      <c r="AH431" s="56">
        <f>((I431+L431)*$AH$7)+(J431*$AH$8)</f>
        <v>1.5816140476190474</v>
      </c>
      <c r="AI431" s="56">
        <f>((I431+L431)*$AI$7)+(J431*$AI$8)</f>
        <v>0.31726200000000004</v>
      </c>
      <c r="AJ431" s="56">
        <f>((I431+L431)*$AJ$7)+(J431*$AJ$8)</f>
        <v>0.48369749999999995</v>
      </c>
      <c r="AK431" s="61">
        <f>J431*$AK$8</f>
        <v>159.41929999999999</v>
      </c>
      <c r="AL431" s="56">
        <f t="shared" si="286"/>
        <v>0</v>
      </c>
      <c r="AM431" s="43">
        <f>($F431+$G431)*AM$7</f>
        <v>0</v>
      </c>
      <c r="AN431" s="49"/>
      <c r="AO431" s="49"/>
    </row>
    <row r="432" spans="1:41" ht="15.75" customHeight="1" outlineLevel="1" x14ac:dyDescent="0.25">
      <c r="A432" s="99"/>
      <c r="B432" s="34"/>
      <c r="C432" s="35"/>
      <c r="D432" s="35"/>
      <c r="E432" s="35"/>
      <c r="F432" s="36"/>
      <c r="G432" s="37"/>
      <c r="H432" s="37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81"/>
      <c r="T432" s="28"/>
      <c r="U432" s="28"/>
      <c r="V432" s="38"/>
      <c r="W432" s="38"/>
      <c r="X432" s="38"/>
      <c r="Y432" s="38"/>
      <c r="Z432" s="38"/>
      <c r="AA432" s="38"/>
      <c r="AB432" s="38"/>
      <c r="AC432" s="38"/>
      <c r="AD432" s="38"/>
      <c r="AE432" s="39"/>
      <c r="AF432" s="39"/>
      <c r="AG432" s="40"/>
      <c r="AH432" s="41"/>
      <c r="AI432" s="41"/>
      <c r="AJ432" s="41"/>
      <c r="AK432" s="42"/>
      <c r="AL432" s="56">
        <f t="shared" si="286"/>
        <v>0</v>
      </c>
      <c r="AM432" s="40"/>
      <c r="AN432" s="100"/>
      <c r="AO432" s="100"/>
    </row>
    <row r="433" spans="1:41" ht="15.75" customHeight="1" outlineLevel="1" x14ac:dyDescent="0.25">
      <c r="A433" s="33"/>
      <c r="B433" s="44" t="s">
        <v>126</v>
      </c>
      <c r="C433" s="45"/>
      <c r="D433" s="45"/>
      <c r="E433" s="45"/>
      <c r="F433" s="46"/>
      <c r="G433" s="46"/>
      <c r="H433" s="46"/>
      <c r="I433" s="38"/>
      <c r="J433" s="46"/>
      <c r="K433" s="46"/>
      <c r="L433" s="46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9"/>
      <c r="AF433" s="39"/>
      <c r="AG433" s="47"/>
      <c r="AH433" s="47"/>
      <c r="AI433" s="47"/>
      <c r="AJ433" s="48"/>
      <c r="AK433" s="49"/>
      <c r="AL433" s="49"/>
      <c r="AM433" s="47"/>
      <c r="AN433" s="49"/>
      <c r="AO433" s="49"/>
    </row>
    <row r="434" spans="1:41" ht="15.75" customHeight="1" outlineLevel="1" x14ac:dyDescent="0.25">
      <c r="A434" s="58">
        <v>1</v>
      </c>
      <c r="B434" s="59" t="s">
        <v>63</v>
      </c>
      <c r="C434" s="45">
        <v>1</v>
      </c>
      <c r="D434" s="45">
        <v>1</v>
      </c>
      <c r="E434" s="45">
        <v>1</v>
      </c>
      <c r="F434" s="60">
        <v>5.3639999999999999</v>
      </c>
      <c r="G434" s="46">
        <v>9.65</v>
      </c>
      <c r="H434" s="46">
        <v>0.3</v>
      </c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81">
        <f>(($G434*$H434)+$F434)*$C434*$D434*$E434</f>
        <v>8.2590000000000003</v>
      </c>
      <c r="T434" s="28">
        <f>(($F434))*$C434*$D434*$E434</f>
        <v>5.3639999999999999</v>
      </c>
      <c r="U434" s="28">
        <f>(($F434))*$C434*$D434*$E434</f>
        <v>5.3639999999999999</v>
      </c>
      <c r="V434" s="38"/>
      <c r="W434" s="38"/>
      <c r="X434" s="38"/>
      <c r="Y434" s="38"/>
      <c r="Z434" s="38"/>
      <c r="AA434" s="38"/>
      <c r="AB434" s="38"/>
      <c r="AC434" s="38"/>
      <c r="AD434" s="38"/>
      <c r="AE434" s="39"/>
      <c r="AF434" s="39"/>
      <c r="AG434" s="43">
        <f>($F434+$G434)*AG$7</f>
        <v>0</v>
      </c>
      <c r="AH434" s="56">
        <f>((S434+U434)*$AH$7)+(T434*$AH$8)</f>
        <v>3.1829655928571432</v>
      </c>
      <c r="AI434" s="56">
        <f>((S434+U434)*$AI$7)+(T434*$AI$8)</f>
        <v>0.63848322000000013</v>
      </c>
      <c r="AJ434" s="56">
        <f>((S434+U434)*$AJ$7)+(T434*$AJ$8)</f>
        <v>0.9734312249999999</v>
      </c>
      <c r="AK434" s="61">
        <f>T434*$AK$8</f>
        <v>269.75556</v>
      </c>
      <c r="AL434" s="56">
        <f t="shared" ref="AL434:AL439" si="292">($L434)*AL$8</f>
        <v>0</v>
      </c>
      <c r="AM434" s="43">
        <f>($F434+$G434)*AM$7</f>
        <v>0</v>
      </c>
      <c r="AN434" s="49"/>
      <c r="AO434" s="49"/>
    </row>
    <row r="435" spans="1:41" ht="15.75" customHeight="1" outlineLevel="1" x14ac:dyDescent="0.25">
      <c r="A435" s="58">
        <f>1+A434</f>
        <v>2</v>
      </c>
      <c r="B435" s="59" t="s">
        <v>14</v>
      </c>
      <c r="C435" s="45">
        <v>1</v>
      </c>
      <c r="D435" s="45">
        <v>1</v>
      </c>
      <c r="E435" s="45">
        <v>1</v>
      </c>
      <c r="F435" s="60">
        <v>2.29</v>
      </c>
      <c r="G435" s="46">
        <v>6.65</v>
      </c>
      <c r="H435" s="46">
        <v>0.3</v>
      </c>
      <c r="I435" s="63"/>
      <c r="J435" s="63"/>
      <c r="K435" s="63"/>
      <c r="L435" s="63"/>
      <c r="M435" s="81"/>
      <c r="N435" s="28"/>
      <c r="O435" s="28"/>
      <c r="P435" s="81">
        <f>(($G435*$H435)+$F435)*$C435*$D435*$E435</f>
        <v>4.2850000000000001</v>
      </c>
      <c r="Q435" s="28">
        <f>(($F435))*$C435*$D435*$E435</f>
        <v>2.29</v>
      </c>
      <c r="R435" s="28">
        <f>(($F435))*$C435*$D435*$E435</f>
        <v>2.29</v>
      </c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9"/>
      <c r="AF435" s="39"/>
      <c r="AG435" s="43">
        <f>($F435+$G435)*AG$7</f>
        <v>0</v>
      </c>
      <c r="AH435" s="56">
        <f>((P435+R435)*$AH$7)+(Q435*$AH$8)</f>
        <v>1.4580912976190477</v>
      </c>
      <c r="AI435" s="56">
        <f>((P435+R435)*$AI$7)+(Q435*$AI$8)</f>
        <v>0.29248410000000002</v>
      </c>
      <c r="AJ435" s="56">
        <f>((P435+R435)*$AJ$7)+(Q435*$AJ$8)</f>
        <v>0.44592112499999992</v>
      </c>
      <c r="AK435" s="61">
        <f>Q435*$AK$8</f>
        <v>115.1641</v>
      </c>
      <c r="AL435" s="56">
        <f t="shared" si="292"/>
        <v>0</v>
      </c>
      <c r="AM435" s="43">
        <f>($F435+$G435)*AM$7</f>
        <v>0</v>
      </c>
      <c r="AN435" s="49"/>
      <c r="AO435" s="49"/>
    </row>
    <row r="436" spans="1:41" s="93" customFormat="1" ht="15.75" customHeight="1" outlineLevel="1" x14ac:dyDescent="0.25">
      <c r="A436" s="82">
        <f t="shared" ref="A436:A437" si="293">1+A435</f>
        <v>3</v>
      </c>
      <c r="B436" s="83" t="s">
        <v>59</v>
      </c>
      <c r="C436" s="84">
        <v>1</v>
      </c>
      <c r="D436" s="84">
        <v>1</v>
      </c>
      <c r="E436" s="84">
        <v>1</v>
      </c>
      <c r="F436" s="85">
        <v>1.72</v>
      </c>
      <c r="G436" s="86">
        <v>5.25</v>
      </c>
      <c r="H436" s="46">
        <v>0.35</v>
      </c>
      <c r="I436" s="87">
        <f>(($G436*$H436)+$F436)*$C436*$D436*$E436</f>
        <v>3.5575000000000001</v>
      </c>
      <c r="J436" s="88">
        <f>(($F436))*$C436*$D436*$E436</f>
        <v>1.72</v>
      </c>
      <c r="K436" s="88">
        <f t="shared" ref="K436:K437" si="294">(($F436))*$C436*$D436*$E436</f>
        <v>1.72</v>
      </c>
      <c r="L436" s="88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90"/>
      <c r="AF436" s="90"/>
      <c r="AG436" s="91">
        <f>($F436+$G436)*AG$7</f>
        <v>0</v>
      </c>
      <c r="AH436" s="91">
        <f>((I436+L436)*$AH$7)+(J436*$AH$8)</f>
        <v>0.91465655357142861</v>
      </c>
      <c r="AI436" s="91">
        <f>((I436+L436)*$AI$7)+(J436*$AI$8)</f>
        <v>0.18347445000000001</v>
      </c>
      <c r="AJ436" s="91">
        <f>((I436+L436)*$AJ$7)+(J436*$AJ$8)</f>
        <v>0.27972506249999995</v>
      </c>
      <c r="AK436" s="92">
        <f>J436*$AK$8</f>
        <v>86.498800000000003</v>
      </c>
      <c r="AL436" s="56">
        <f t="shared" si="292"/>
        <v>0</v>
      </c>
      <c r="AM436" s="91">
        <f>($F436+$G436)*AM$7</f>
        <v>0</v>
      </c>
      <c r="AN436" s="92"/>
      <c r="AO436" s="92"/>
    </row>
    <row r="437" spans="1:41" s="93" customFormat="1" ht="15.75" customHeight="1" outlineLevel="1" x14ac:dyDescent="0.25">
      <c r="A437" s="82">
        <f t="shared" si="293"/>
        <v>4</v>
      </c>
      <c r="B437" s="83" t="s">
        <v>65</v>
      </c>
      <c r="C437" s="84">
        <v>1</v>
      </c>
      <c r="D437" s="84">
        <v>1</v>
      </c>
      <c r="E437" s="84">
        <v>1</v>
      </c>
      <c r="F437" s="85">
        <v>1.0129999999999999</v>
      </c>
      <c r="G437" s="86">
        <v>4.2</v>
      </c>
      <c r="H437" s="86">
        <f>H436+H436</f>
        <v>0.7</v>
      </c>
      <c r="I437" s="87">
        <f>(($G437*$H437)+$F437)*$C437*$D437*$E437</f>
        <v>3.9529999999999998</v>
      </c>
      <c r="J437" s="88">
        <f>(($F437))*$C437*$D437*$E437</f>
        <v>1.0129999999999999</v>
      </c>
      <c r="K437" s="88">
        <f t="shared" si="294"/>
        <v>1.0129999999999999</v>
      </c>
      <c r="L437" s="88">
        <f>F437*0.25</f>
        <v>0.25324999999999998</v>
      </c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90"/>
      <c r="AF437" s="90"/>
      <c r="AG437" s="91">
        <f t="shared" ref="AG437" si="295">($F437+$G437)*AG$7</f>
        <v>0</v>
      </c>
      <c r="AH437" s="91">
        <f>((I437+L437)*$AH$7)+(J437*$AH$8)</f>
        <v>0.81462926845238093</v>
      </c>
      <c r="AI437" s="91">
        <f>((I437+L437)*$AI$7)+(J437*$AI$8)</f>
        <v>0.16340959500000002</v>
      </c>
      <c r="AJ437" s="91">
        <f>((I437+L437)*$AJ$7)+(J437*$AJ$8)</f>
        <v>0.24913419374999995</v>
      </c>
      <c r="AK437" s="92">
        <f>J437*$AK$8</f>
        <v>50.943769999999994</v>
      </c>
      <c r="AL437" s="56">
        <f t="shared" si="292"/>
        <v>0.25324999999999998</v>
      </c>
      <c r="AM437" s="91">
        <f t="shared" ref="AM437" si="296">($F437+$G437)*AM$7</f>
        <v>0</v>
      </c>
      <c r="AN437" s="92"/>
      <c r="AO437" s="92"/>
    </row>
    <row r="438" spans="1:41" ht="15.75" customHeight="1" outlineLevel="1" x14ac:dyDescent="0.25">
      <c r="A438" s="58">
        <v>5</v>
      </c>
      <c r="B438" s="59" t="s">
        <v>66</v>
      </c>
      <c r="C438" s="45">
        <v>1</v>
      </c>
      <c r="D438" s="45">
        <v>1</v>
      </c>
      <c r="E438" s="45">
        <v>1</v>
      </c>
      <c r="F438" s="60">
        <v>3.17</v>
      </c>
      <c r="G438" s="46">
        <v>7.4</v>
      </c>
      <c r="H438" s="46">
        <v>0.35</v>
      </c>
      <c r="I438" s="81">
        <f>(($G438*$H438)+$F438)*$C438*$D438*$E438</f>
        <v>5.76</v>
      </c>
      <c r="J438" s="28">
        <f t="shared" ref="J438:K438" si="297">(($F438))*$C438*$D438*$E438</f>
        <v>3.17</v>
      </c>
      <c r="K438" s="28">
        <f t="shared" si="297"/>
        <v>3.17</v>
      </c>
      <c r="L438" s="2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9"/>
      <c r="AF438" s="39"/>
      <c r="AG438" s="43">
        <f>($F438+$G438)*AG$7</f>
        <v>0</v>
      </c>
      <c r="AH438" s="56">
        <f>((I438+L438)*$AH$7)+(J438*$AH$8)</f>
        <v>1.5816140476190474</v>
      </c>
      <c r="AI438" s="56">
        <f>((I438+L438)*$AI$7)+(J438*$AI$8)</f>
        <v>0.31726200000000004</v>
      </c>
      <c r="AJ438" s="56">
        <f>((I438+L438)*$AJ$7)+(J438*$AJ$8)</f>
        <v>0.48369749999999995</v>
      </c>
      <c r="AK438" s="61">
        <f>J438*$AK$8</f>
        <v>159.41929999999999</v>
      </c>
      <c r="AL438" s="56">
        <f t="shared" si="292"/>
        <v>0</v>
      </c>
      <c r="AM438" s="43">
        <f>($F438+$G438)*AM$7</f>
        <v>0</v>
      </c>
      <c r="AN438" s="49"/>
      <c r="AO438" s="49"/>
    </row>
    <row r="439" spans="1:41" ht="15.75" customHeight="1" outlineLevel="1" x14ac:dyDescent="0.25">
      <c r="A439" s="99"/>
      <c r="B439" s="34"/>
      <c r="C439" s="35"/>
      <c r="D439" s="35"/>
      <c r="E439" s="35"/>
      <c r="F439" s="36"/>
      <c r="G439" s="37"/>
      <c r="H439" s="37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81"/>
      <c r="T439" s="28"/>
      <c r="U439" s="28"/>
      <c r="V439" s="38"/>
      <c r="W439" s="38"/>
      <c r="X439" s="38"/>
      <c r="Y439" s="38"/>
      <c r="Z439" s="38"/>
      <c r="AA439" s="38"/>
      <c r="AB439" s="38"/>
      <c r="AC439" s="38"/>
      <c r="AD439" s="38"/>
      <c r="AE439" s="39"/>
      <c r="AF439" s="39"/>
      <c r="AG439" s="40"/>
      <c r="AH439" s="41"/>
      <c r="AI439" s="41"/>
      <c r="AJ439" s="41"/>
      <c r="AK439" s="42"/>
      <c r="AL439" s="56">
        <f t="shared" si="292"/>
        <v>0</v>
      </c>
      <c r="AM439" s="40"/>
      <c r="AN439" s="100"/>
      <c r="AO439" s="100"/>
    </row>
    <row r="440" spans="1:41" ht="15.75" customHeight="1" outlineLevel="1" x14ac:dyDescent="0.25">
      <c r="A440" s="33"/>
      <c r="B440" s="44" t="s">
        <v>127</v>
      </c>
      <c r="C440" s="45"/>
      <c r="D440" s="45"/>
      <c r="E440" s="45"/>
      <c r="F440" s="46"/>
      <c r="G440" s="46"/>
      <c r="H440" s="46"/>
      <c r="I440" s="38"/>
      <c r="J440" s="46"/>
      <c r="K440" s="46"/>
      <c r="L440" s="46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9"/>
      <c r="AF440" s="39"/>
      <c r="AG440" s="47"/>
      <c r="AH440" s="47"/>
      <c r="AI440" s="47"/>
      <c r="AJ440" s="48"/>
      <c r="AK440" s="49"/>
      <c r="AL440" s="49"/>
      <c r="AM440" s="47"/>
      <c r="AN440" s="49"/>
      <c r="AO440" s="49"/>
    </row>
    <row r="441" spans="1:41" ht="15.75" customHeight="1" outlineLevel="1" x14ac:dyDescent="0.25">
      <c r="A441" s="58">
        <v>1</v>
      </c>
      <c r="B441" s="59" t="s">
        <v>63</v>
      </c>
      <c r="C441" s="45">
        <v>1</v>
      </c>
      <c r="D441" s="45">
        <v>1</v>
      </c>
      <c r="E441" s="45">
        <v>1</v>
      </c>
      <c r="F441" s="60">
        <v>5.3639999999999999</v>
      </c>
      <c r="G441" s="46">
        <v>9.65</v>
      </c>
      <c r="H441" s="46">
        <v>0.3</v>
      </c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81">
        <f>(($G441*$H441)+$F441)*$C441*$D441*$E441</f>
        <v>8.2590000000000003</v>
      </c>
      <c r="T441" s="28">
        <f>(($F441))*$C441*$D441*$E441</f>
        <v>5.3639999999999999</v>
      </c>
      <c r="U441" s="28">
        <f>(($F441))*$C441*$D441*$E441</f>
        <v>5.3639999999999999</v>
      </c>
      <c r="V441" s="38"/>
      <c r="W441" s="38"/>
      <c r="X441" s="38"/>
      <c r="Y441" s="38"/>
      <c r="Z441" s="38"/>
      <c r="AA441" s="38"/>
      <c r="AB441" s="38"/>
      <c r="AC441" s="38"/>
      <c r="AD441" s="38"/>
      <c r="AE441" s="39"/>
      <c r="AF441" s="39"/>
      <c r="AG441" s="43">
        <f>($F441+$G441)*AG$7</f>
        <v>0</v>
      </c>
      <c r="AH441" s="56">
        <f>((S441+U441)*$AH$7)+(T441*$AH$8)</f>
        <v>3.1829655928571432</v>
      </c>
      <c r="AI441" s="56">
        <f>((S441+U441)*$AI$7)+(T441*$AI$8)</f>
        <v>0.63848322000000013</v>
      </c>
      <c r="AJ441" s="56">
        <f>((S441+U441)*$AJ$7)+(T441*$AJ$8)</f>
        <v>0.9734312249999999</v>
      </c>
      <c r="AK441" s="61">
        <f>T441*$AK$8</f>
        <v>269.75556</v>
      </c>
      <c r="AL441" s="56">
        <f t="shared" ref="AL441:AL446" si="298">($L441)*AL$8</f>
        <v>0</v>
      </c>
      <c r="AM441" s="43">
        <f>($F441+$G441)*AM$7</f>
        <v>0</v>
      </c>
      <c r="AN441" s="49"/>
      <c r="AO441" s="49"/>
    </row>
    <row r="442" spans="1:41" ht="15.75" customHeight="1" outlineLevel="1" x14ac:dyDescent="0.25">
      <c r="A442" s="58">
        <f>1+A441</f>
        <v>2</v>
      </c>
      <c r="B442" s="59" t="s">
        <v>14</v>
      </c>
      <c r="C442" s="45">
        <v>1</v>
      </c>
      <c r="D442" s="45">
        <v>1</v>
      </c>
      <c r="E442" s="45">
        <v>1</v>
      </c>
      <c r="F442" s="60">
        <v>2.2189999999999999</v>
      </c>
      <c r="G442" s="46">
        <v>6.5</v>
      </c>
      <c r="H442" s="46">
        <v>0.3</v>
      </c>
      <c r="I442" s="63"/>
      <c r="J442" s="63"/>
      <c r="K442" s="63"/>
      <c r="L442" s="63"/>
      <c r="M442" s="81"/>
      <c r="N442" s="28"/>
      <c r="O442" s="28"/>
      <c r="P442" s="81">
        <f>(($G442*$H442)+$F442)*$C442*$D442*$E442</f>
        <v>4.1689999999999996</v>
      </c>
      <c r="Q442" s="28">
        <f>(($F442))*$C442*$D442*$E442</f>
        <v>2.2189999999999999</v>
      </c>
      <c r="R442" s="28">
        <f>(($F442))*$C442*$D442*$E442</f>
        <v>2.2189999999999999</v>
      </c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9"/>
      <c r="AF442" s="39"/>
      <c r="AG442" s="43">
        <f>($F442+$G442)*AG$7</f>
        <v>0</v>
      </c>
      <c r="AH442" s="56">
        <f>((P442+R442)*$AH$7)+(Q442*$AH$8)</f>
        <v>1.415087080952381</v>
      </c>
      <c r="AI442" s="56">
        <f>((P442+R442)*$AI$7)+(Q442*$AI$8)</f>
        <v>0.28385771999999998</v>
      </c>
      <c r="AJ442" s="56">
        <f>((P442+R442)*$AJ$7)+(Q442*$AJ$8)</f>
        <v>0.43276934999999994</v>
      </c>
      <c r="AK442" s="61">
        <f>Q442*$AK$8</f>
        <v>111.59350999999999</v>
      </c>
      <c r="AL442" s="56">
        <f t="shared" si="298"/>
        <v>0</v>
      </c>
      <c r="AM442" s="43">
        <f>($F442+$G442)*AM$7</f>
        <v>0</v>
      </c>
      <c r="AN442" s="49"/>
      <c r="AO442" s="49"/>
    </row>
    <row r="443" spans="1:41" s="93" customFormat="1" ht="15.75" customHeight="1" outlineLevel="1" x14ac:dyDescent="0.25">
      <c r="A443" s="82">
        <f t="shared" ref="A443:A444" si="299">1+A442</f>
        <v>3</v>
      </c>
      <c r="B443" s="83" t="s">
        <v>59</v>
      </c>
      <c r="C443" s="84">
        <v>1</v>
      </c>
      <c r="D443" s="84">
        <v>1</v>
      </c>
      <c r="E443" s="84">
        <v>1</v>
      </c>
      <c r="F443" s="85">
        <v>1.72</v>
      </c>
      <c r="G443" s="86">
        <v>5.25</v>
      </c>
      <c r="H443" s="46">
        <v>0.35</v>
      </c>
      <c r="I443" s="87">
        <f>(($G443*$H443)+$F443)*$C443*$D443*$E443</f>
        <v>3.5575000000000001</v>
      </c>
      <c r="J443" s="88">
        <f>(($F443))*$C443*$D443*$E443</f>
        <v>1.72</v>
      </c>
      <c r="K443" s="88">
        <f t="shared" ref="K443:K444" si="300">(($F443))*$C443*$D443*$E443</f>
        <v>1.72</v>
      </c>
      <c r="L443" s="88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90"/>
      <c r="AF443" s="90"/>
      <c r="AG443" s="91">
        <f>($F443+$G443)*AG$7</f>
        <v>0</v>
      </c>
      <c r="AH443" s="91">
        <f>((I443+L443)*$AH$7)+(J443*$AH$8)</f>
        <v>0.91465655357142861</v>
      </c>
      <c r="AI443" s="91">
        <f>((I443+L443)*$AI$7)+(J443*$AI$8)</f>
        <v>0.18347445000000001</v>
      </c>
      <c r="AJ443" s="91">
        <f>((I443+L443)*$AJ$7)+(J443*$AJ$8)</f>
        <v>0.27972506249999995</v>
      </c>
      <c r="AK443" s="92">
        <f>J443*$AK$8</f>
        <v>86.498800000000003</v>
      </c>
      <c r="AL443" s="56">
        <f t="shared" si="298"/>
        <v>0</v>
      </c>
      <c r="AM443" s="91">
        <f>($F443+$G443)*AM$7</f>
        <v>0</v>
      </c>
      <c r="AN443" s="92"/>
      <c r="AO443" s="92"/>
    </row>
    <row r="444" spans="1:41" s="93" customFormat="1" ht="15.75" customHeight="1" outlineLevel="1" x14ac:dyDescent="0.25">
      <c r="A444" s="82">
        <f t="shared" si="299"/>
        <v>4</v>
      </c>
      <c r="B444" s="83" t="s">
        <v>65</v>
      </c>
      <c r="C444" s="84">
        <v>1</v>
      </c>
      <c r="D444" s="84">
        <v>1</v>
      </c>
      <c r="E444" s="84">
        <v>1</v>
      </c>
      <c r="F444" s="85">
        <v>1.0129999999999999</v>
      </c>
      <c r="G444" s="86">
        <v>4.2</v>
      </c>
      <c r="H444" s="86">
        <f>H443+H443</f>
        <v>0.7</v>
      </c>
      <c r="I444" s="87">
        <f>(($G444*$H444)+$F444)*$C444*$D444*$E444</f>
        <v>3.9529999999999998</v>
      </c>
      <c r="J444" s="88">
        <f>(($F444))*$C444*$D444*$E444</f>
        <v>1.0129999999999999</v>
      </c>
      <c r="K444" s="88">
        <f t="shared" si="300"/>
        <v>1.0129999999999999</v>
      </c>
      <c r="L444" s="88">
        <f>F444*0.25</f>
        <v>0.25324999999999998</v>
      </c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90"/>
      <c r="AF444" s="90"/>
      <c r="AG444" s="91">
        <f t="shared" ref="AG444" si="301">($F444+$G444)*AG$7</f>
        <v>0</v>
      </c>
      <c r="AH444" s="91">
        <f>((I444+L444)*$AH$7)+(J444*$AH$8)</f>
        <v>0.81462926845238093</v>
      </c>
      <c r="AI444" s="91">
        <f>((I444+L444)*$AI$7)+(J444*$AI$8)</f>
        <v>0.16340959500000002</v>
      </c>
      <c r="AJ444" s="91">
        <f>((I444+L444)*$AJ$7)+(J444*$AJ$8)</f>
        <v>0.24913419374999995</v>
      </c>
      <c r="AK444" s="92">
        <f>J444*$AK$8</f>
        <v>50.943769999999994</v>
      </c>
      <c r="AL444" s="56">
        <f t="shared" si="298"/>
        <v>0.25324999999999998</v>
      </c>
      <c r="AM444" s="91">
        <f t="shared" ref="AM444" si="302">($F444+$G444)*AM$7</f>
        <v>0</v>
      </c>
      <c r="AN444" s="92"/>
      <c r="AO444" s="92"/>
    </row>
    <row r="445" spans="1:41" ht="15.75" customHeight="1" outlineLevel="1" x14ac:dyDescent="0.25">
      <c r="A445" s="58">
        <v>5</v>
      </c>
      <c r="B445" s="59" t="s">
        <v>66</v>
      </c>
      <c r="C445" s="45">
        <v>1</v>
      </c>
      <c r="D445" s="45">
        <v>1</v>
      </c>
      <c r="E445" s="45">
        <v>1</v>
      </c>
      <c r="F445" s="60">
        <v>3.07</v>
      </c>
      <c r="G445" s="46">
        <v>7.25</v>
      </c>
      <c r="H445" s="46">
        <v>0.35</v>
      </c>
      <c r="I445" s="81">
        <f>(($G445*$H445)+$F445)*$C445*$D445*$E445</f>
        <v>5.6074999999999999</v>
      </c>
      <c r="J445" s="28">
        <f t="shared" ref="J445:K445" si="303">(($F445))*$C445*$D445*$E445</f>
        <v>3.07</v>
      </c>
      <c r="K445" s="28">
        <f t="shared" si="303"/>
        <v>3.07</v>
      </c>
      <c r="L445" s="2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9"/>
      <c r="AF445" s="39"/>
      <c r="AG445" s="43">
        <f>($F445+$G445)*AG$7</f>
        <v>0</v>
      </c>
      <c r="AH445" s="56">
        <f>((I445+L445)*$AH$7)+(J445*$AH$8)</f>
        <v>1.5355381011904763</v>
      </c>
      <c r="AI445" s="56">
        <f>((I445+L445)*$AI$7)+(J445*$AI$8)</f>
        <v>0.30801944999999997</v>
      </c>
      <c r="AJ445" s="56">
        <f>((I445+L445)*$AJ$7)+(J445*$AJ$8)</f>
        <v>0.46960631249999996</v>
      </c>
      <c r="AK445" s="61">
        <f>J445*$AK$8</f>
        <v>154.3903</v>
      </c>
      <c r="AL445" s="56">
        <f t="shared" si="298"/>
        <v>0</v>
      </c>
      <c r="AM445" s="43">
        <f>($F445+$G445)*AM$7</f>
        <v>0</v>
      </c>
      <c r="AN445" s="49"/>
      <c r="AO445" s="49"/>
    </row>
    <row r="446" spans="1:41" ht="15.75" customHeight="1" outlineLevel="1" x14ac:dyDescent="0.25">
      <c r="A446" s="99"/>
      <c r="B446" s="34"/>
      <c r="C446" s="35"/>
      <c r="D446" s="35"/>
      <c r="E446" s="35"/>
      <c r="F446" s="36"/>
      <c r="G446" s="37"/>
      <c r="H446" s="37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81"/>
      <c r="T446" s="28"/>
      <c r="U446" s="28"/>
      <c r="V446" s="38"/>
      <c r="W446" s="38"/>
      <c r="X446" s="38"/>
      <c r="Y446" s="38"/>
      <c r="Z446" s="38"/>
      <c r="AA446" s="38"/>
      <c r="AB446" s="38"/>
      <c r="AC446" s="38"/>
      <c r="AD446" s="38"/>
      <c r="AE446" s="39"/>
      <c r="AF446" s="39"/>
      <c r="AG446" s="40"/>
      <c r="AH446" s="41"/>
      <c r="AI446" s="41"/>
      <c r="AJ446" s="41"/>
      <c r="AK446" s="42"/>
      <c r="AL446" s="56">
        <f t="shared" si="298"/>
        <v>0</v>
      </c>
      <c r="AM446" s="40"/>
      <c r="AN446" s="100"/>
      <c r="AO446" s="100"/>
    </row>
    <row r="447" spans="1:41" ht="15.75" customHeight="1" outlineLevel="1" x14ac:dyDescent="0.25">
      <c r="A447" s="33"/>
      <c r="B447" s="44" t="s">
        <v>128</v>
      </c>
      <c r="C447" s="45"/>
      <c r="D447" s="45"/>
      <c r="E447" s="45"/>
      <c r="F447" s="46"/>
      <c r="G447" s="46"/>
      <c r="H447" s="46"/>
      <c r="I447" s="38"/>
      <c r="J447" s="46"/>
      <c r="K447" s="46"/>
      <c r="L447" s="46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9"/>
      <c r="AF447" s="39"/>
      <c r="AG447" s="47"/>
      <c r="AH447" s="47"/>
      <c r="AI447" s="47"/>
      <c r="AJ447" s="48"/>
      <c r="AK447" s="49"/>
      <c r="AL447" s="49"/>
      <c r="AM447" s="47"/>
      <c r="AN447" s="49"/>
      <c r="AO447" s="49"/>
    </row>
    <row r="448" spans="1:41" ht="15.75" customHeight="1" outlineLevel="1" x14ac:dyDescent="0.25">
      <c r="A448" s="58">
        <v>1</v>
      </c>
      <c r="B448" s="59" t="s">
        <v>63</v>
      </c>
      <c r="C448" s="45">
        <v>1</v>
      </c>
      <c r="D448" s="45">
        <v>1</v>
      </c>
      <c r="E448" s="45">
        <v>1</v>
      </c>
      <c r="F448" s="60">
        <v>6.22</v>
      </c>
      <c r="G448" s="46">
        <v>10.65</v>
      </c>
      <c r="H448" s="46">
        <v>0.3</v>
      </c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81">
        <f>(($G448*$H448)+$F448)*$C448*$D448*$E448</f>
        <v>9.4149999999999991</v>
      </c>
      <c r="T448" s="28">
        <f>(($F448))*$C448*$D448*$E448</f>
        <v>6.22</v>
      </c>
      <c r="U448" s="28">
        <f>(($F448))*$C448*$D448*$E448</f>
        <v>6.22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9"/>
      <c r="AF448" s="39"/>
      <c r="AG448" s="43">
        <f>($F448+$G448)*AG$7</f>
        <v>0</v>
      </c>
      <c r="AH448" s="56">
        <f>((S448+U448)*$AH$7)+(T448*$AH$8)</f>
        <v>3.6697367261904761</v>
      </c>
      <c r="AI448" s="56">
        <f>((S448+U448)*$AI$7)+(T448*$AI$8)</f>
        <v>0.73612650000000002</v>
      </c>
      <c r="AJ448" s="56">
        <f>((S448+U448)*$AJ$7)+(T448*$AJ$8)</f>
        <v>1.1222981249999997</v>
      </c>
      <c r="AK448" s="61">
        <f>T448*$AK$8</f>
        <v>312.80379999999997</v>
      </c>
      <c r="AL448" s="56">
        <f t="shared" ref="AL448:AL453" si="304">($L448)*AL$8</f>
        <v>0</v>
      </c>
      <c r="AM448" s="43">
        <f>($F448+$G448)*AM$7</f>
        <v>0</v>
      </c>
      <c r="AN448" s="49"/>
      <c r="AO448" s="49"/>
    </row>
    <row r="449" spans="1:41" ht="15.75" customHeight="1" outlineLevel="1" x14ac:dyDescent="0.25">
      <c r="A449" s="58">
        <f>1+A448</f>
        <v>2</v>
      </c>
      <c r="B449" s="59" t="s">
        <v>14</v>
      </c>
      <c r="C449" s="45">
        <v>1</v>
      </c>
      <c r="D449" s="45">
        <v>1</v>
      </c>
      <c r="E449" s="45">
        <v>1</v>
      </c>
      <c r="F449" s="60">
        <v>2.2189999999999999</v>
      </c>
      <c r="G449" s="46">
        <v>6.5</v>
      </c>
      <c r="H449" s="46">
        <v>0.3</v>
      </c>
      <c r="I449" s="63"/>
      <c r="J449" s="63"/>
      <c r="K449" s="63"/>
      <c r="L449" s="63"/>
      <c r="M449" s="81"/>
      <c r="N449" s="28"/>
      <c r="O449" s="28"/>
      <c r="P449" s="81">
        <f>(($G449*$H449)+$F449)*$C449*$D449*$E449</f>
        <v>4.1689999999999996</v>
      </c>
      <c r="Q449" s="28">
        <f>(($F449))*$C449*$D449*$E449</f>
        <v>2.2189999999999999</v>
      </c>
      <c r="R449" s="28">
        <f>(($F449))*$C449*$D449*$E449</f>
        <v>2.2189999999999999</v>
      </c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9"/>
      <c r="AF449" s="39"/>
      <c r="AG449" s="43">
        <f>($F449+$G449)*AG$7</f>
        <v>0</v>
      </c>
      <c r="AH449" s="56">
        <f>((P449+R449)*$AH$7)+(Q449*$AH$8)</f>
        <v>1.415087080952381</v>
      </c>
      <c r="AI449" s="56">
        <f>((P449+R449)*$AI$7)+(Q449*$AI$8)</f>
        <v>0.28385771999999998</v>
      </c>
      <c r="AJ449" s="56">
        <f>((P449+R449)*$AJ$7)+(Q449*$AJ$8)</f>
        <v>0.43276934999999994</v>
      </c>
      <c r="AK449" s="61">
        <f>Q449*$AK$8</f>
        <v>111.59350999999999</v>
      </c>
      <c r="AL449" s="56">
        <f t="shared" si="304"/>
        <v>0</v>
      </c>
      <c r="AM449" s="43">
        <f>($F449+$G449)*AM$7</f>
        <v>0</v>
      </c>
      <c r="AN449" s="49"/>
      <c r="AO449" s="49"/>
    </row>
    <row r="450" spans="1:41" s="93" customFormat="1" ht="15.75" customHeight="1" outlineLevel="1" x14ac:dyDescent="0.25">
      <c r="A450" s="82">
        <f t="shared" ref="A450:A451" si="305">1+A449</f>
        <v>3</v>
      </c>
      <c r="B450" s="83" t="s">
        <v>59</v>
      </c>
      <c r="C450" s="84">
        <v>1</v>
      </c>
      <c r="D450" s="84">
        <v>1</v>
      </c>
      <c r="E450" s="84">
        <v>1</v>
      </c>
      <c r="F450" s="85">
        <v>1.72</v>
      </c>
      <c r="G450" s="86">
        <v>5.25</v>
      </c>
      <c r="H450" s="46">
        <v>0.35</v>
      </c>
      <c r="I450" s="87">
        <f>(($G450*$H450)+$F450)*$C450*$D450*$E450</f>
        <v>3.5575000000000001</v>
      </c>
      <c r="J450" s="88">
        <f>(($F450))*$C450*$D450*$E450</f>
        <v>1.72</v>
      </c>
      <c r="K450" s="88">
        <f t="shared" ref="K450:K451" si="306">(($F450))*$C450*$D450*$E450</f>
        <v>1.72</v>
      </c>
      <c r="L450" s="88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90"/>
      <c r="AF450" s="90"/>
      <c r="AG450" s="91">
        <f>($F450+$G450)*AG$7</f>
        <v>0</v>
      </c>
      <c r="AH450" s="91">
        <f>((I450+L450)*$AH$7)+(J450*$AH$8)</f>
        <v>0.91465655357142861</v>
      </c>
      <c r="AI450" s="91">
        <f>((I450+L450)*$AI$7)+(J450*$AI$8)</f>
        <v>0.18347445000000001</v>
      </c>
      <c r="AJ450" s="91">
        <f>((I450+L450)*$AJ$7)+(J450*$AJ$8)</f>
        <v>0.27972506249999995</v>
      </c>
      <c r="AK450" s="92">
        <f>J450*$AK$8</f>
        <v>86.498800000000003</v>
      </c>
      <c r="AL450" s="56">
        <f t="shared" si="304"/>
        <v>0</v>
      </c>
      <c r="AM450" s="91">
        <f>($F450+$G450)*AM$7</f>
        <v>0</v>
      </c>
      <c r="AN450" s="92"/>
      <c r="AO450" s="92"/>
    </row>
    <row r="451" spans="1:41" s="93" customFormat="1" ht="15.75" customHeight="1" outlineLevel="1" x14ac:dyDescent="0.25">
      <c r="A451" s="82">
        <f t="shared" si="305"/>
        <v>4</v>
      </c>
      <c r="B451" s="83" t="s">
        <v>65</v>
      </c>
      <c r="C451" s="84">
        <v>1</v>
      </c>
      <c r="D451" s="84">
        <v>1</v>
      </c>
      <c r="E451" s="84">
        <v>1</v>
      </c>
      <c r="F451" s="85">
        <v>1.0129999999999999</v>
      </c>
      <c r="G451" s="86">
        <v>4.2</v>
      </c>
      <c r="H451" s="86">
        <f>H450+H450</f>
        <v>0.7</v>
      </c>
      <c r="I451" s="87">
        <f>(($G451*$H451)+$F451)*$C451*$D451*$E451</f>
        <v>3.9529999999999998</v>
      </c>
      <c r="J451" s="88">
        <f>(($F451))*$C451*$D451*$E451</f>
        <v>1.0129999999999999</v>
      </c>
      <c r="K451" s="88">
        <f t="shared" si="306"/>
        <v>1.0129999999999999</v>
      </c>
      <c r="L451" s="88">
        <f>F451*0.25</f>
        <v>0.25324999999999998</v>
      </c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90"/>
      <c r="AF451" s="90"/>
      <c r="AG451" s="91">
        <f t="shared" ref="AG451" si="307">($F451+$G451)*AG$7</f>
        <v>0</v>
      </c>
      <c r="AH451" s="91">
        <f>((I451+L451)*$AH$7)+(J451*$AH$8)</f>
        <v>0.81462926845238093</v>
      </c>
      <c r="AI451" s="91">
        <f>((I451+L451)*$AI$7)+(J451*$AI$8)</f>
        <v>0.16340959500000002</v>
      </c>
      <c r="AJ451" s="91">
        <f>((I451+L451)*$AJ$7)+(J451*$AJ$8)</f>
        <v>0.24913419374999995</v>
      </c>
      <c r="AK451" s="92">
        <f>J451*$AK$8</f>
        <v>50.943769999999994</v>
      </c>
      <c r="AL451" s="56">
        <f t="shared" si="304"/>
        <v>0.25324999999999998</v>
      </c>
      <c r="AM451" s="91">
        <f t="shared" ref="AM451" si="308">($F451+$G451)*AM$7</f>
        <v>0</v>
      </c>
      <c r="AN451" s="92"/>
      <c r="AO451" s="92"/>
    </row>
    <row r="452" spans="1:41" ht="15.75" customHeight="1" outlineLevel="1" x14ac:dyDescent="0.25">
      <c r="A452" s="58">
        <v>5</v>
      </c>
      <c r="B452" s="59" t="s">
        <v>66</v>
      </c>
      <c r="C452" s="45">
        <v>1</v>
      </c>
      <c r="D452" s="45">
        <v>1</v>
      </c>
      <c r="E452" s="45">
        <v>1</v>
      </c>
      <c r="F452" s="60">
        <v>3.07</v>
      </c>
      <c r="G452" s="46">
        <v>7.25</v>
      </c>
      <c r="H452" s="46">
        <v>0.35</v>
      </c>
      <c r="I452" s="81">
        <f>(($G452*$H452)+$F452)*$C452*$D452*$E452</f>
        <v>5.6074999999999999</v>
      </c>
      <c r="J452" s="28">
        <f t="shared" ref="J452:K452" si="309">(($F452))*$C452*$D452*$E452</f>
        <v>3.07</v>
      </c>
      <c r="K452" s="28">
        <f t="shared" si="309"/>
        <v>3.07</v>
      </c>
      <c r="L452" s="2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9"/>
      <c r="AF452" s="39"/>
      <c r="AG452" s="43">
        <f>($F452+$G452)*AG$7</f>
        <v>0</v>
      </c>
      <c r="AH452" s="56">
        <f>((I452+L452)*$AH$7)+(J452*$AH$8)</f>
        <v>1.5355381011904763</v>
      </c>
      <c r="AI452" s="56">
        <f>((I452+L452)*$AI$7)+(J452*$AI$8)</f>
        <v>0.30801944999999997</v>
      </c>
      <c r="AJ452" s="56">
        <f>((I452+L452)*$AJ$7)+(J452*$AJ$8)</f>
        <v>0.46960631249999996</v>
      </c>
      <c r="AK452" s="61">
        <f>J452*$AK$8</f>
        <v>154.3903</v>
      </c>
      <c r="AL452" s="56">
        <f t="shared" si="304"/>
        <v>0</v>
      </c>
      <c r="AM452" s="43">
        <f>($F452+$G452)*AM$7</f>
        <v>0</v>
      </c>
      <c r="AN452" s="49"/>
      <c r="AO452" s="49"/>
    </row>
    <row r="453" spans="1:41" ht="15.75" customHeight="1" outlineLevel="1" x14ac:dyDescent="0.25">
      <c r="A453" s="99"/>
      <c r="B453" s="34"/>
      <c r="C453" s="35"/>
      <c r="D453" s="35"/>
      <c r="E453" s="35"/>
      <c r="F453" s="36"/>
      <c r="G453" s="37"/>
      <c r="H453" s="37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81"/>
      <c r="T453" s="28"/>
      <c r="U453" s="28"/>
      <c r="V453" s="38"/>
      <c r="W453" s="38"/>
      <c r="X453" s="38"/>
      <c r="Y453" s="38"/>
      <c r="Z453" s="38"/>
      <c r="AA453" s="38"/>
      <c r="AB453" s="38"/>
      <c r="AC453" s="38"/>
      <c r="AD453" s="38"/>
      <c r="AE453" s="39"/>
      <c r="AF453" s="39"/>
      <c r="AG453" s="40"/>
      <c r="AH453" s="41"/>
      <c r="AI453" s="41"/>
      <c r="AJ453" s="41"/>
      <c r="AK453" s="42"/>
      <c r="AL453" s="56">
        <f t="shared" si="304"/>
        <v>0</v>
      </c>
      <c r="AM453" s="40"/>
      <c r="AN453" s="100"/>
      <c r="AO453" s="100"/>
    </row>
    <row r="454" spans="1:41" ht="15.75" customHeight="1" outlineLevel="1" x14ac:dyDescent="0.25">
      <c r="A454" s="33"/>
      <c r="B454" s="44" t="s">
        <v>129</v>
      </c>
      <c r="C454" s="45"/>
      <c r="D454" s="45"/>
      <c r="E454" s="45"/>
      <c r="F454" s="46"/>
      <c r="G454" s="46"/>
      <c r="H454" s="46"/>
      <c r="I454" s="38"/>
      <c r="J454" s="46"/>
      <c r="K454" s="46"/>
      <c r="L454" s="46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9"/>
      <c r="AF454" s="39"/>
      <c r="AG454" s="47"/>
      <c r="AH454" s="47"/>
      <c r="AI454" s="47"/>
      <c r="AJ454" s="48"/>
      <c r="AK454" s="49"/>
      <c r="AL454" s="49"/>
      <c r="AM454" s="47"/>
      <c r="AN454" s="49"/>
      <c r="AO454" s="49"/>
    </row>
    <row r="455" spans="1:41" ht="15.75" customHeight="1" outlineLevel="1" x14ac:dyDescent="0.25">
      <c r="A455" s="58">
        <v>1</v>
      </c>
      <c r="B455" s="59" t="s">
        <v>63</v>
      </c>
      <c r="C455" s="45">
        <v>1</v>
      </c>
      <c r="D455" s="45">
        <v>1</v>
      </c>
      <c r="E455" s="45">
        <v>1</v>
      </c>
      <c r="F455" s="60">
        <v>6.22</v>
      </c>
      <c r="G455" s="46">
        <v>10.65</v>
      </c>
      <c r="H455" s="46">
        <v>0.3</v>
      </c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81">
        <f>(($G455*$H455)+$F455)*$C455*$D455*$E455</f>
        <v>9.4149999999999991</v>
      </c>
      <c r="T455" s="28">
        <f>(($F455))*$C455*$D455*$E455</f>
        <v>6.22</v>
      </c>
      <c r="U455" s="28">
        <f>(($F455))*$C455*$D455*$E455</f>
        <v>6.22</v>
      </c>
      <c r="V455" s="38"/>
      <c r="W455" s="38"/>
      <c r="X455" s="38"/>
      <c r="Y455" s="38"/>
      <c r="Z455" s="38"/>
      <c r="AA455" s="38"/>
      <c r="AB455" s="38"/>
      <c r="AC455" s="38"/>
      <c r="AD455" s="38"/>
      <c r="AE455" s="39"/>
      <c r="AF455" s="39"/>
      <c r="AG455" s="43">
        <f>($F455+$G455)*AG$7</f>
        <v>0</v>
      </c>
      <c r="AH455" s="56">
        <f>((S455+U455)*$AH$7)+(T455*$AH$8)</f>
        <v>3.6697367261904761</v>
      </c>
      <c r="AI455" s="56">
        <f>((S455+U455)*$AI$7)+(T455*$AI$8)</f>
        <v>0.73612650000000002</v>
      </c>
      <c r="AJ455" s="56">
        <f>((S455+U455)*$AJ$7)+(T455*$AJ$8)</f>
        <v>1.1222981249999997</v>
      </c>
      <c r="AK455" s="61">
        <f>T455*$AK$8</f>
        <v>312.80379999999997</v>
      </c>
      <c r="AL455" s="56">
        <f t="shared" ref="AL455:AL460" si="310">($L455)*AL$8</f>
        <v>0</v>
      </c>
      <c r="AM455" s="43">
        <f>($F455+$G455)*AM$7</f>
        <v>0</v>
      </c>
      <c r="AN455" s="49"/>
      <c r="AO455" s="49"/>
    </row>
    <row r="456" spans="1:41" ht="15.75" customHeight="1" outlineLevel="1" x14ac:dyDescent="0.25">
      <c r="A456" s="58">
        <f>1+A455</f>
        <v>2</v>
      </c>
      <c r="B456" s="59" t="s">
        <v>14</v>
      </c>
      <c r="C456" s="45">
        <v>1</v>
      </c>
      <c r="D456" s="45">
        <v>1</v>
      </c>
      <c r="E456" s="45">
        <v>1</v>
      </c>
      <c r="F456" s="60">
        <v>2.218</v>
      </c>
      <c r="G456" s="46">
        <v>6.5</v>
      </c>
      <c r="H456" s="46">
        <v>0.3</v>
      </c>
      <c r="I456" s="63"/>
      <c r="J456" s="63"/>
      <c r="K456" s="63"/>
      <c r="L456" s="63"/>
      <c r="M456" s="81"/>
      <c r="N456" s="28"/>
      <c r="O456" s="28"/>
      <c r="P456" s="81">
        <f>(($G456*$H456)+$F456)*$C456*$D456*$E456</f>
        <v>4.1680000000000001</v>
      </c>
      <c r="Q456" s="28">
        <f>(($F456))*$C456*$D456*$E456</f>
        <v>2.218</v>
      </c>
      <c r="R456" s="28">
        <f>(($F456))*$C456*$D456*$E456</f>
        <v>2.218</v>
      </c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9"/>
      <c r="AF456" s="39"/>
      <c r="AG456" s="43">
        <f>($F456+$G456)*AG$7</f>
        <v>0</v>
      </c>
      <c r="AH456" s="56">
        <f>((P456+R456)*$AH$7)+(Q456*$AH$8)</f>
        <v>1.4145642333333335</v>
      </c>
      <c r="AI456" s="56">
        <f>((P456+R456)*$AI$7)+(Q456*$AI$8)</f>
        <v>0.28375284000000001</v>
      </c>
      <c r="AJ456" s="56">
        <f>((P456+R456)*$AJ$7)+(Q456*$AJ$8)</f>
        <v>0.43260944999999995</v>
      </c>
      <c r="AK456" s="61">
        <f>Q456*$AK$8</f>
        <v>111.54321999999999</v>
      </c>
      <c r="AL456" s="56">
        <f t="shared" si="310"/>
        <v>0</v>
      </c>
      <c r="AM456" s="43">
        <f>($F456+$G456)*AM$7</f>
        <v>0</v>
      </c>
      <c r="AN456" s="49"/>
      <c r="AO456" s="49"/>
    </row>
    <row r="457" spans="1:41" s="93" customFormat="1" ht="15.75" customHeight="1" outlineLevel="1" x14ac:dyDescent="0.25">
      <c r="A457" s="82">
        <f t="shared" ref="A457:A458" si="311">1+A456</f>
        <v>3</v>
      </c>
      <c r="B457" s="83" t="s">
        <v>59</v>
      </c>
      <c r="C457" s="84">
        <v>1</v>
      </c>
      <c r="D457" s="84">
        <v>1</v>
      </c>
      <c r="E457" s="84">
        <v>1</v>
      </c>
      <c r="F457" s="85">
        <v>1.9239999999999999</v>
      </c>
      <c r="G457" s="86">
        <v>5.55</v>
      </c>
      <c r="H457" s="46">
        <v>0.35</v>
      </c>
      <c r="I457" s="87">
        <f>(($G457*$H457)+$F457)*$C457*$D457*$E457</f>
        <v>3.8664999999999998</v>
      </c>
      <c r="J457" s="88">
        <f>(($F457))*$C457*$D457*$E457</f>
        <v>1.9239999999999999</v>
      </c>
      <c r="K457" s="88">
        <f t="shared" ref="K457:K458" si="312">(($F457))*$C457*$D457*$E457</f>
        <v>1.9239999999999999</v>
      </c>
      <c r="L457" s="88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90"/>
      <c r="AF457" s="90"/>
      <c r="AG457" s="91">
        <f>($F457+$G457)*AG$7</f>
        <v>0</v>
      </c>
      <c r="AH457" s="91">
        <f>((I457+L457)*$AH$7)+(J457*$AH$8)</f>
        <v>1.0083769892857144</v>
      </c>
      <c r="AI457" s="91">
        <f>((I457+L457)*$AI$7)+(J457*$AI$8)</f>
        <v>0.20227419000000002</v>
      </c>
      <c r="AJ457" s="91">
        <f>((I457+L457)*$AJ$7)+(J457*$AJ$8)</f>
        <v>0.30838713749999996</v>
      </c>
      <c r="AK457" s="92">
        <f>J457*$AK$8</f>
        <v>96.757959999999997</v>
      </c>
      <c r="AL457" s="56">
        <f t="shared" si="310"/>
        <v>0</v>
      </c>
      <c r="AM457" s="91">
        <f>($F457+$G457)*AM$7</f>
        <v>0</v>
      </c>
      <c r="AN457" s="92"/>
      <c r="AO457" s="92"/>
    </row>
    <row r="458" spans="1:41" s="93" customFormat="1" ht="15.75" customHeight="1" outlineLevel="1" x14ac:dyDescent="0.25">
      <c r="A458" s="82">
        <f t="shared" si="311"/>
        <v>4</v>
      </c>
      <c r="B458" s="83" t="s">
        <v>65</v>
      </c>
      <c r="C458" s="84">
        <v>1</v>
      </c>
      <c r="D458" s="84">
        <v>1</v>
      </c>
      <c r="E458" s="84">
        <v>1</v>
      </c>
      <c r="F458" s="85">
        <v>1.0129999999999999</v>
      </c>
      <c r="G458" s="86">
        <v>4.2</v>
      </c>
      <c r="H458" s="86">
        <f>H457+H457</f>
        <v>0.7</v>
      </c>
      <c r="I458" s="87">
        <f>(($G458*$H458)+$F458)*$C458*$D458*$E458</f>
        <v>3.9529999999999998</v>
      </c>
      <c r="J458" s="88">
        <f>(($F458))*$C458*$D458*$E458</f>
        <v>1.0129999999999999</v>
      </c>
      <c r="K458" s="88">
        <f t="shared" si="312"/>
        <v>1.0129999999999999</v>
      </c>
      <c r="L458" s="88">
        <f>F458*0.25</f>
        <v>0.25324999999999998</v>
      </c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90"/>
      <c r="AF458" s="90"/>
      <c r="AG458" s="91">
        <f t="shared" ref="AG458" si="313">($F458+$G458)*AG$7</f>
        <v>0</v>
      </c>
      <c r="AH458" s="91">
        <f>((I458+L458)*$AH$7)+(J458*$AH$8)</f>
        <v>0.81462926845238093</v>
      </c>
      <c r="AI458" s="91">
        <f>((I458+L458)*$AI$7)+(J458*$AI$8)</f>
        <v>0.16340959500000002</v>
      </c>
      <c r="AJ458" s="91">
        <f>((I458+L458)*$AJ$7)+(J458*$AJ$8)</f>
        <v>0.24913419374999995</v>
      </c>
      <c r="AK458" s="92">
        <f>J458*$AK$8</f>
        <v>50.943769999999994</v>
      </c>
      <c r="AL458" s="56">
        <f t="shared" si="310"/>
        <v>0.25324999999999998</v>
      </c>
      <c r="AM458" s="91">
        <f t="shared" ref="AM458" si="314">($F458+$G458)*AM$7</f>
        <v>0</v>
      </c>
      <c r="AN458" s="92"/>
      <c r="AO458" s="92"/>
    </row>
    <row r="459" spans="1:41" ht="15.75" customHeight="1" outlineLevel="1" x14ac:dyDescent="0.25">
      <c r="A459" s="58">
        <v>5</v>
      </c>
      <c r="B459" s="59" t="s">
        <v>66</v>
      </c>
      <c r="C459" s="45">
        <v>1</v>
      </c>
      <c r="D459" s="45">
        <v>1</v>
      </c>
      <c r="E459" s="45">
        <v>1</v>
      </c>
      <c r="F459" s="60">
        <v>3.64</v>
      </c>
      <c r="G459" s="46">
        <v>7.8</v>
      </c>
      <c r="H459" s="46">
        <v>0.35</v>
      </c>
      <c r="I459" s="81">
        <f>(($G459*$H459)+$F459)*$C459*$D459*$E459</f>
        <v>6.37</v>
      </c>
      <c r="J459" s="28">
        <f t="shared" ref="J459:K460" si="315">(($F459))*$C459*$D459*$E459</f>
        <v>3.64</v>
      </c>
      <c r="K459" s="28">
        <f t="shared" si="315"/>
        <v>3.64</v>
      </c>
      <c r="L459" s="2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9"/>
      <c r="AF459" s="39"/>
      <c r="AG459" s="43">
        <f>($F459+$G459)*AG$7</f>
        <v>0</v>
      </c>
      <c r="AH459" s="56">
        <f>((I459+L459)*$AH$7)+(J459*$AH$8)</f>
        <v>1.7842175</v>
      </c>
      <c r="AI459" s="56">
        <f>((I459+L459)*$AI$7)+(J459*$AI$8)</f>
        <v>0.35790300000000003</v>
      </c>
      <c r="AJ459" s="56">
        <f>((I459+L459)*$AJ$7)+(J459*$AJ$8)</f>
        <v>0.54565874999999997</v>
      </c>
      <c r="AK459" s="61">
        <f>J459*$AK$8</f>
        <v>183.0556</v>
      </c>
      <c r="AL459" s="56">
        <f t="shared" si="310"/>
        <v>0</v>
      </c>
      <c r="AM459" s="43">
        <f>($F459+$G459)*AM$7</f>
        <v>0</v>
      </c>
      <c r="AN459" s="49"/>
      <c r="AO459" s="49"/>
    </row>
    <row r="460" spans="1:41" ht="15.75" customHeight="1" outlineLevel="1" x14ac:dyDescent="0.25">
      <c r="A460" s="58">
        <f t="shared" ref="A460" si="316">1+A459</f>
        <v>6</v>
      </c>
      <c r="B460" s="59" t="s">
        <v>67</v>
      </c>
      <c r="C460" s="45">
        <v>1</v>
      </c>
      <c r="D460" s="45">
        <v>1</v>
      </c>
      <c r="E460" s="45">
        <v>1</v>
      </c>
      <c r="F460" s="60">
        <v>2.9359999999999999</v>
      </c>
      <c r="G460" s="46">
        <v>7.05</v>
      </c>
      <c r="H460" s="46">
        <v>0.35</v>
      </c>
      <c r="I460" s="81">
        <f>(($G460*$H460)+$F460)*$C460*$D460*$E460</f>
        <v>5.4034999999999993</v>
      </c>
      <c r="J460" s="28">
        <f t="shared" si="315"/>
        <v>2.9359999999999999</v>
      </c>
      <c r="K460" s="28">
        <f t="shared" si="315"/>
        <v>2.9359999999999999</v>
      </c>
      <c r="L460" s="2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9"/>
      <c r="AF460" s="39"/>
      <c r="AG460" s="43">
        <f>($F460+$G460)*AG$7</f>
        <v>0</v>
      </c>
      <c r="AH460" s="56">
        <f>((I460+L460)*$AH$7)+(J460*$AH$8)</f>
        <v>1.4738420821428571</v>
      </c>
      <c r="AI460" s="56">
        <f>((I460+L460)*$AI$7)+(J460*$AI$8)</f>
        <v>0.29564361</v>
      </c>
      <c r="AJ460" s="56">
        <f>((I460+L460)*$AJ$7)+(J460*$AJ$8)</f>
        <v>0.45073811249999995</v>
      </c>
      <c r="AK460" s="61">
        <f>J460*$AK$8</f>
        <v>147.65144000000001</v>
      </c>
      <c r="AL460" s="56">
        <f t="shared" si="310"/>
        <v>0</v>
      </c>
      <c r="AM460" s="43">
        <f>($F460+$G460)*AM$7</f>
        <v>0</v>
      </c>
      <c r="AN460" s="49"/>
      <c r="AO460" s="49"/>
    </row>
    <row r="461" spans="1:41" ht="15.75" customHeight="1" outlineLevel="1" x14ac:dyDescent="0.25">
      <c r="A461" s="99"/>
      <c r="B461" s="34"/>
      <c r="C461" s="35"/>
      <c r="D461" s="35"/>
      <c r="E461" s="35"/>
      <c r="F461" s="36"/>
      <c r="G461" s="37"/>
      <c r="H461" s="37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81"/>
      <c r="T461" s="28"/>
      <c r="U461" s="28"/>
      <c r="V461" s="38"/>
      <c r="W461" s="38"/>
      <c r="X461" s="38"/>
      <c r="Y461" s="38"/>
      <c r="Z461" s="38"/>
      <c r="AA461" s="38"/>
      <c r="AB461" s="38"/>
      <c r="AC461" s="38"/>
      <c r="AD461" s="38"/>
      <c r="AE461" s="39"/>
      <c r="AF461" s="39"/>
      <c r="AG461" s="40"/>
      <c r="AH461" s="41"/>
      <c r="AI461" s="41"/>
      <c r="AJ461" s="41"/>
      <c r="AK461" s="42"/>
      <c r="AL461" s="42"/>
      <c r="AM461" s="40"/>
      <c r="AN461" s="100"/>
      <c r="AO461" s="100"/>
    </row>
    <row r="462" spans="1:41" ht="15.75" customHeight="1" outlineLevel="1" x14ac:dyDescent="0.25">
      <c r="A462" s="33"/>
      <c r="B462" s="44" t="s">
        <v>130</v>
      </c>
      <c r="C462" s="45"/>
      <c r="D462" s="45"/>
      <c r="E462" s="45"/>
      <c r="F462" s="46"/>
      <c r="G462" s="46"/>
      <c r="H462" s="46"/>
      <c r="I462" s="38"/>
      <c r="J462" s="46"/>
      <c r="K462" s="46"/>
      <c r="L462" s="46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9"/>
      <c r="AF462" s="39"/>
      <c r="AG462" s="47"/>
      <c r="AH462" s="47"/>
      <c r="AI462" s="47"/>
      <c r="AJ462" s="48"/>
      <c r="AK462" s="49"/>
      <c r="AL462" s="49"/>
      <c r="AM462" s="47"/>
      <c r="AN462" s="49"/>
      <c r="AO462" s="49"/>
    </row>
    <row r="463" spans="1:41" ht="15.75" customHeight="1" outlineLevel="1" x14ac:dyDescent="0.25">
      <c r="A463" s="58">
        <v>1</v>
      </c>
      <c r="B463" s="59" t="s">
        <v>63</v>
      </c>
      <c r="C463" s="45">
        <v>1</v>
      </c>
      <c r="D463" s="45">
        <v>1</v>
      </c>
      <c r="E463" s="45">
        <v>1</v>
      </c>
      <c r="F463" s="60">
        <v>5.1390000000000002</v>
      </c>
      <c r="G463" s="46">
        <v>9.4</v>
      </c>
      <c r="H463" s="46">
        <v>0.3</v>
      </c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81">
        <f>(($G463*$H463)+$F463)*$C463*$D463*$E463</f>
        <v>7.9589999999999996</v>
      </c>
      <c r="T463" s="28">
        <f>(($F463))*$C463*$D463*$E463</f>
        <v>5.1390000000000002</v>
      </c>
      <c r="U463" s="28">
        <f>(($F463))*$C463*$D463*$E463</f>
        <v>5.1390000000000002</v>
      </c>
      <c r="V463" s="38"/>
      <c r="W463" s="38"/>
      <c r="X463" s="38"/>
      <c r="Y463" s="38"/>
      <c r="Z463" s="38"/>
      <c r="AA463" s="38"/>
      <c r="AB463" s="38"/>
      <c r="AC463" s="38"/>
      <c r="AD463" s="38"/>
      <c r="AE463" s="39"/>
      <c r="AF463" s="39"/>
      <c r="AG463" s="43">
        <f>($F463+$G463)*AG$7</f>
        <v>0</v>
      </c>
      <c r="AH463" s="56">
        <f>((S463+U463)*$AH$7)+(T463*$AH$8)</f>
        <v>3.0555214857142858</v>
      </c>
      <c r="AI463" s="56">
        <f>((S463+U463)*$AI$7)+(T463*$AI$8)</f>
        <v>0.61291872000000003</v>
      </c>
      <c r="AJ463" s="56">
        <f>((S463+U463)*$AJ$7)+(T463*$AJ$8)</f>
        <v>0.93445559999999994</v>
      </c>
      <c r="AK463" s="61">
        <f>T463*$AK$8</f>
        <v>258.44031000000001</v>
      </c>
      <c r="AL463" s="56">
        <f t="shared" ref="AL463:AL468" si="317">($L463)*AL$8</f>
        <v>0</v>
      </c>
      <c r="AM463" s="43">
        <f>($F463+$G463)*AM$7</f>
        <v>0</v>
      </c>
      <c r="AN463" s="49"/>
      <c r="AO463" s="49"/>
    </row>
    <row r="464" spans="1:41" ht="15.75" customHeight="1" outlineLevel="1" x14ac:dyDescent="0.25">
      <c r="A464" s="58">
        <f>1+A463</f>
        <v>2</v>
      </c>
      <c r="B464" s="59" t="s">
        <v>14</v>
      </c>
      <c r="C464" s="45">
        <v>1</v>
      </c>
      <c r="D464" s="45">
        <v>1</v>
      </c>
      <c r="E464" s="45">
        <v>1</v>
      </c>
      <c r="F464" s="60">
        <v>2.218</v>
      </c>
      <c r="G464" s="46">
        <v>6.5</v>
      </c>
      <c r="H464" s="46">
        <v>0.3</v>
      </c>
      <c r="I464" s="63"/>
      <c r="J464" s="63"/>
      <c r="K464" s="63"/>
      <c r="L464" s="63"/>
      <c r="M464" s="81"/>
      <c r="N464" s="28"/>
      <c r="O464" s="28"/>
      <c r="P464" s="81">
        <f>(($G464*$H464)+$F464)*$C464*$D464*$E464</f>
        <v>4.1680000000000001</v>
      </c>
      <c r="Q464" s="28">
        <f>(($F464))*$C464*$D464*$E464</f>
        <v>2.218</v>
      </c>
      <c r="R464" s="28">
        <f>(($F464))*$C464*$D464*$E464</f>
        <v>2.218</v>
      </c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9"/>
      <c r="AF464" s="39"/>
      <c r="AG464" s="43">
        <f>($F464+$G464)*AG$7</f>
        <v>0</v>
      </c>
      <c r="AH464" s="56">
        <f>((P464+R464)*$AH$7)+(Q464*$AH$8)</f>
        <v>1.4145642333333335</v>
      </c>
      <c r="AI464" s="56">
        <f>((P464+R464)*$AI$7)+(Q464*$AI$8)</f>
        <v>0.28375284000000001</v>
      </c>
      <c r="AJ464" s="56">
        <f>((P464+R464)*$AJ$7)+(Q464*$AJ$8)</f>
        <v>0.43260944999999995</v>
      </c>
      <c r="AK464" s="61">
        <f>Q464*$AK$8</f>
        <v>111.54321999999999</v>
      </c>
      <c r="AL464" s="56">
        <f t="shared" si="317"/>
        <v>0</v>
      </c>
      <c r="AM464" s="43">
        <f>($F464+$G464)*AM$7</f>
        <v>0</v>
      </c>
      <c r="AN464" s="49"/>
      <c r="AO464" s="49"/>
    </row>
    <row r="465" spans="1:41" s="93" customFormat="1" ht="15.75" customHeight="1" outlineLevel="1" x14ac:dyDescent="0.25">
      <c r="A465" s="82">
        <f t="shared" ref="A465:A466" si="318">1+A464</f>
        <v>3</v>
      </c>
      <c r="B465" s="83" t="s">
        <v>59</v>
      </c>
      <c r="C465" s="84">
        <v>1</v>
      </c>
      <c r="D465" s="84">
        <v>1</v>
      </c>
      <c r="E465" s="84">
        <v>1</v>
      </c>
      <c r="F465" s="85">
        <v>1.9239999999999999</v>
      </c>
      <c r="G465" s="86">
        <v>5.55</v>
      </c>
      <c r="H465" s="46">
        <v>0.35</v>
      </c>
      <c r="I465" s="87">
        <f>(($G465*$H465)+$F465)*$C465*$D465*$E465</f>
        <v>3.8664999999999998</v>
      </c>
      <c r="J465" s="88">
        <f>(($F465))*$C465*$D465*$E465</f>
        <v>1.9239999999999999</v>
      </c>
      <c r="K465" s="88">
        <f t="shared" ref="K465:K466" si="319">(($F465))*$C465*$D465*$E465</f>
        <v>1.9239999999999999</v>
      </c>
      <c r="L465" s="88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90"/>
      <c r="AF465" s="90"/>
      <c r="AG465" s="91">
        <f>($F465+$G465)*AG$7</f>
        <v>0</v>
      </c>
      <c r="AH465" s="91">
        <f>((I465+L465)*$AH$7)+(J465*$AH$8)</f>
        <v>1.0083769892857144</v>
      </c>
      <c r="AI465" s="91">
        <f>((I465+L465)*$AI$7)+(J465*$AI$8)</f>
        <v>0.20227419000000002</v>
      </c>
      <c r="AJ465" s="91">
        <f>((I465+L465)*$AJ$7)+(J465*$AJ$8)</f>
        <v>0.30838713749999996</v>
      </c>
      <c r="AK465" s="92">
        <f>J465*$AK$8</f>
        <v>96.757959999999997</v>
      </c>
      <c r="AL465" s="56">
        <f t="shared" si="317"/>
        <v>0</v>
      </c>
      <c r="AM465" s="91">
        <f>($F465+$G465)*AM$7</f>
        <v>0</v>
      </c>
      <c r="AN465" s="92"/>
      <c r="AO465" s="92"/>
    </row>
    <row r="466" spans="1:41" s="93" customFormat="1" ht="15.75" customHeight="1" outlineLevel="1" x14ac:dyDescent="0.25">
      <c r="A466" s="82">
        <f t="shared" si="318"/>
        <v>4</v>
      </c>
      <c r="B466" s="83" t="s">
        <v>65</v>
      </c>
      <c r="C466" s="84">
        <v>1</v>
      </c>
      <c r="D466" s="84">
        <v>1</v>
      </c>
      <c r="E466" s="84">
        <v>1</v>
      </c>
      <c r="F466" s="85">
        <v>1.0129999999999999</v>
      </c>
      <c r="G466" s="86">
        <v>4.2</v>
      </c>
      <c r="H466" s="86">
        <f>H465+H465</f>
        <v>0.7</v>
      </c>
      <c r="I466" s="87">
        <f>(($G466*$H466)+$F466)*$C466*$D466*$E466</f>
        <v>3.9529999999999998</v>
      </c>
      <c r="J466" s="88">
        <f>(($F466))*$C466*$D466*$E466</f>
        <v>1.0129999999999999</v>
      </c>
      <c r="K466" s="88">
        <f t="shared" si="319"/>
        <v>1.0129999999999999</v>
      </c>
      <c r="L466" s="88">
        <f>F466*0.25</f>
        <v>0.25324999999999998</v>
      </c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90"/>
      <c r="AF466" s="90"/>
      <c r="AG466" s="91">
        <f t="shared" ref="AG466" si="320">($F466+$G466)*AG$7</f>
        <v>0</v>
      </c>
      <c r="AH466" s="91">
        <f>((I466+L466)*$AH$7)+(J466*$AH$8)</f>
        <v>0.81462926845238093</v>
      </c>
      <c r="AI466" s="91">
        <f>((I466+L466)*$AI$7)+(J466*$AI$8)</f>
        <v>0.16340959500000002</v>
      </c>
      <c r="AJ466" s="91">
        <f>((I466+L466)*$AJ$7)+(J466*$AJ$8)</f>
        <v>0.24913419374999995</v>
      </c>
      <c r="AK466" s="92">
        <f>J466*$AK$8</f>
        <v>50.943769999999994</v>
      </c>
      <c r="AL466" s="56">
        <f t="shared" si="317"/>
        <v>0.25324999999999998</v>
      </c>
      <c r="AM466" s="91">
        <f t="shared" ref="AM466" si="321">($F466+$G466)*AM$7</f>
        <v>0</v>
      </c>
      <c r="AN466" s="92"/>
      <c r="AO466" s="92"/>
    </row>
    <row r="467" spans="1:41" ht="15.75" customHeight="1" outlineLevel="1" x14ac:dyDescent="0.25">
      <c r="A467" s="58">
        <v>5</v>
      </c>
      <c r="B467" s="59" t="s">
        <v>66</v>
      </c>
      <c r="C467" s="45">
        <v>1</v>
      </c>
      <c r="D467" s="45">
        <v>1</v>
      </c>
      <c r="E467" s="45">
        <v>1</v>
      </c>
      <c r="F467" s="60">
        <v>3.64</v>
      </c>
      <c r="G467" s="46">
        <v>7.8</v>
      </c>
      <c r="H467" s="46">
        <v>0.35</v>
      </c>
      <c r="I467" s="81">
        <f>(($G467*$H467)+$F467)*$C467*$D467*$E467</f>
        <v>6.37</v>
      </c>
      <c r="J467" s="28">
        <f t="shared" ref="J467:K468" si="322">(($F467))*$C467*$D467*$E467</f>
        <v>3.64</v>
      </c>
      <c r="K467" s="28">
        <f t="shared" si="322"/>
        <v>3.64</v>
      </c>
      <c r="L467" s="2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9"/>
      <c r="AF467" s="39"/>
      <c r="AG467" s="43">
        <f>($F467+$G467)*AG$7</f>
        <v>0</v>
      </c>
      <c r="AH467" s="56">
        <f>((I467+L467)*$AH$7)+(J467*$AH$8)</f>
        <v>1.7842175</v>
      </c>
      <c r="AI467" s="56">
        <f>((I467+L467)*$AI$7)+(J467*$AI$8)</f>
        <v>0.35790300000000003</v>
      </c>
      <c r="AJ467" s="56">
        <f>((I467+L467)*$AJ$7)+(J467*$AJ$8)</f>
        <v>0.54565874999999997</v>
      </c>
      <c r="AK467" s="61">
        <f>J467*$AK$8</f>
        <v>183.0556</v>
      </c>
      <c r="AL467" s="56">
        <f t="shared" si="317"/>
        <v>0</v>
      </c>
      <c r="AM467" s="43">
        <f>($F467+$G467)*AM$7</f>
        <v>0</v>
      </c>
      <c r="AN467" s="49"/>
      <c r="AO467" s="49"/>
    </row>
    <row r="468" spans="1:41" ht="15.75" customHeight="1" outlineLevel="1" x14ac:dyDescent="0.25">
      <c r="A468" s="58">
        <f t="shared" ref="A468" si="323">1+A467</f>
        <v>6</v>
      </c>
      <c r="B468" s="59" t="s">
        <v>67</v>
      </c>
      <c r="C468" s="45">
        <v>1</v>
      </c>
      <c r="D468" s="45">
        <v>1</v>
      </c>
      <c r="E468" s="45">
        <v>1</v>
      </c>
      <c r="F468" s="60">
        <v>2.9359999999999999</v>
      </c>
      <c r="G468" s="46">
        <v>7.05</v>
      </c>
      <c r="H468" s="46">
        <v>0.35</v>
      </c>
      <c r="I468" s="81">
        <f>(($G468*$H468)+$F468)*$C468*$D468*$E468</f>
        <v>5.4034999999999993</v>
      </c>
      <c r="J468" s="28">
        <f t="shared" si="322"/>
        <v>2.9359999999999999</v>
      </c>
      <c r="K468" s="28">
        <f t="shared" si="322"/>
        <v>2.9359999999999999</v>
      </c>
      <c r="L468" s="2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9"/>
      <c r="AF468" s="39"/>
      <c r="AG468" s="43">
        <f>($F468+$G468)*AG$7</f>
        <v>0</v>
      </c>
      <c r="AH468" s="56">
        <f>((I468+L468)*$AH$7)+(J468*$AH$8)</f>
        <v>1.4738420821428571</v>
      </c>
      <c r="AI468" s="56">
        <f>((I468+L468)*$AI$7)+(J468*$AI$8)</f>
        <v>0.29564361</v>
      </c>
      <c r="AJ468" s="56">
        <f>((I468+L468)*$AJ$7)+(J468*$AJ$8)</f>
        <v>0.45073811249999995</v>
      </c>
      <c r="AK468" s="61">
        <f>J468*$AK$8</f>
        <v>147.65144000000001</v>
      </c>
      <c r="AL468" s="56">
        <f t="shared" si="317"/>
        <v>0</v>
      </c>
      <c r="AM468" s="43">
        <f>($F468+$G468)*AM$7</f>
        <v>0</v>
      </c>
      <c r="AN468" s="49"/>
      <c r="AO468" s="49"/>
    </row>
    <row r="469" spans="1:41" ht="15.75" customHeight="1" outlineLevel="1" x14ac:dyDescent="0.25">
      <c r="A469" s="99"/>
      <c r="B469" s="34"/>
      <c r="C469" s="35"/>
      <c r="D469" s="35"/>
      <c r="E469" s="35"/>
      <c r="F469" s="36"/>
      <c r="G469" s="37"/>
      <c r="H469" s="37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81"/>
      <c r="T469" s="28"/>
      <c r="U469" s="28"/>
      <c r="V469" s="38"/>
      <c r="W469" s="38"/>
      <c r="X469" s="38"/>
      <c r="Y469" s="38"/>
      <c r="Z469" s="38"/>
      <c r="AA469" s="38"/>
      <c r="AB469" s="38"/>
      <c r="AC469" s="38"/>
      <c r="AD469" s="38"/>
      <c r="AE469" s="39"/>
      <c r="AF469" s="39"/>
      <c r="AG469" s="40"/>
      <c r="AH469" s="41"/>
      <c r="AI469" s="41"/>
      <c r="AJ469" s="41"/>
      <c r="AK469" s="42"/>
      <c r="AL469" s="42"/>
      <c r="AM469" s="40"/>
      <c r="AN469" s="100"/>
      <c r="AO469" s="100"/>
    </row>
    <row r="470" spans="1:41" ht="15.75" customHeight="1" outlineLevel="1" x14ac:dyDescent="0.25">
      <c r="A470" s="33"/>
      <c r="B470" s="44" t="s">
        <v>131</v>
      </c>
      <c r="C470" s="45"/>
      <c r="D470" s="45"/>
      <c r="E470" s="45"/>
      <c r="F470" s="46"/>
      <c r="G470" s="46"/>
      <c r="H470" s="46"/>
      <c r="I470" s="38"/>
      <c r="J470" s="46"/>
      <c r="K470" s="46"/>
      <c r="L470" s="46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9"/>
      <c r="AF470" s="39"/>
      <c r="AG470" s="47"/>
      <c r="AH470" s="47"/>
      <c r="AI470" s="47"/>
      <c r="AJ470" s="48"/>
      <c r="AK470" s="49"/>
      <c r="AL470" s="49"/>
      <c r="AM470" s="47"/>
      <c r="AN470" s="49"/>
      <c r="AO470" s="49"/>
    </row>
    <row r="471" spans="1:41" ht="15.75" customHeight="1" outlineLevel="1" x14ac:dyDescent="0.25">
      <c r="A471" s="58">
        <v>1</v>
      </c>
      <c r="B471" s="59" t="s">
        <v>63</v>
      </c>
      <c r="C471" s="45">
        <v>1</v>
      </c>
      <c r="D471" s="45">
        <v>1</v>
      </c>
      <c r="E471" s="45">
        <v>1</v>
      </c>
      <c r="F471" s="60">
        <v>5.4089999999999998</v>
      </c>
      <c r="G471" s="46">
        <v>9.6999999999999993</v>
      </c>
      <c r="H471" s="46">
        <v>0.3</v>
      </c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81">
        <f>(($G471*$H471)+$F471)*$C471*$D471*$E471</f>
        <v>8.3189999999999991</v>
      </c>
      <c r="T471" s="28">
        <f>(($F471))*$C471*$D471*$E471</f>
        <v>5.4089999999999998</v>
      </c>
      <c r="U471" s="28">
        <f>(($F471))*$C471*$D471*$E471</f>
        <v>5.4089999999999998</v>
      </c>
      <c r="V471" s="38"/>
      <c r="W471" s="38"/>
      <c r="X471" s="38"/>
      <c r="Y471" s="38"/>
      <c r="Z471" s="38"/>
      <c r="AA471" s="38"/>
      <c r="AB471" s="38"/>
      <c r="AC471" s="38"/>
      <c r="AD471" s="38"/>
      <c r="AE471" s="39"/>
      <c r="AF471" s="39"/>
      <c r="AG471" s="43">
        <f t="shared" ref="AG471:AG477" si="324">($F471+$G471)*AG$7</f>
        <v>0</v>
      </c>
      <c r="AH471" s="56">
        <f>((S471+U471)*$AH$7)+(T471*$AH$8)</f>
        <v>3.2084544142857139</v>
      </c>
      <c r="AI471" s="56">
        <f>((S471+U471)*$AI$7)+(T471*$AI$8)</f>
        <v>0.64359611999999999</v>
      </c>
      <c r="AJ471" s="56">
        <f>((S471+U471)*$AJ$7)+(T471*$AJ$8)</f>
        <v>0.9812263499999998</v>
      </c>
      <c r="AK471" s="61">
        <f>T471*$AK$8</f>
        <v>272.01860999999997</v>
      </c>
      <c r="AL471" s="56">
        <f t="shared" ref="AL471:AL477" si="325">($L471)*AL$8</f>
        <v>0</v>
      </c>
      <c r="AM471" s="43">
        <f t="shared" ref="AM471:AM477" si="326">($F471+$G471)*AM$7</f>
        <v>0</v>
      </c>
      <c r="AN471" s="49"/>
      <c r="AO471" s="49"/>
    </row>
    <row r="472" spans="1:41" ht="15.75" customHeight="1" outlineLevel="1" x14ac:dyDescent="0.25">
      <c r="A472" s="58">
        <v>2</v>
      </c>
      <c r="B472" s="59" t="s">
        <v>64</v>
      </c>
      <c r="C472" s="45">
        <v>1</v>
      </c>
      <c r="D472" s="45">
        <v>1</v>
      </c>
      <c r="E472" s="45">
        <v>1</v>
      </c>
      <c r="F472" s="60">
        <v>2.37</v>
      </c>
      <c r="G472" s="46">
        <v>6.1580000000000004</v>
      </c>
      <c r="H472" s="46">
        <v>0.3</v>
      </c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81">
        <f>(($G472*$H472)+$F472)*$C472*$D472*$E472</f>
        <v>4.2173999999999996</v>
      </c>
      <c r="T472" s="28">
        <f>(($F472))*$C472*$D472*$E472</f>
        <v>2.37</v>
      </c>
      <c r="U472" s="28">
        <f>(($F472))*$C472*$D472*$E472</f>
        <v>2.37</v>
      </c>
      <c r="V472" s="38"/>
      <c r="W472" s="38"/>
      <c r="X472" s="38"/>
      <c r="Y472" s="38"/>
      <c r="Z472" s="38"/>
      <c r="AA472" s="38"/>
      <c r="AB472" s="38"/>
      <c r="AC472" s="38"/>
      <c r="AD472" s="38"/>
      <c r="AE472" s="39"/>
      <c r="AF472" s="39"/>
      <c r="AG472" s="43">
        <f t="shared" si="324"/>
        <v>0</v>
      </c>
      <c r="AH472" s="56">
        <f>((S472+U472)*$AH$7)+(T472*$AH$8)</f>
        <v>1.48062603</v>
      </c>
      <c r="AI472" s="56">
        <f>((S472+U472)*$AI$7)+(T472*$AI$8)</f>
        <v>0.29700442800000004</v>
      </c>
      <c r="AJ472" s="56">
        <f>((S472+U472)*$AJ$7)+(T472*$AJ$8)</f>
        <v>0.45281281499999992</v>
      </c>
      <c r="AK472" s="61">
        <f>T472*$AK$8</f>
        <v>119.18730000000001</v>
      </c>
      <c r="AL472" s="56">
        <f t="shared" si="325"/>
        <v>0</v>
      </c>
      <c r="AM472" s="43">
        <f t="shared" si="326"/>
        <v>0</v>
      </c>
      <c r="AN472" s="49"/>
      <c r="AO472" s="49"/>
    </row>
    <row r="473" spans="1:41" ht="15.75" customHeight="1" outlineLevel="1" x14ac:dyDescent="0.25">
      <c r="A473" s="58">
        <f t="shared" ref="A473:A477" si="327">1+A472</f>
        <v>3</v>
      </c>
      <c r="B473" s="59" t="s">
        <v>14</v>
      </c>
      <c r="C473" s="45">
        <v>1</v>
      </c>
      <c r="D473" s="45">
        <v>1</v>
      </c>
      <c r="E473" s="45">
        <v>1</v>
      </c>
      <c r="F473" s="60">
        <v>2.85</v>
      </c>
      <c r="G473" s="46">
        <v>7.8</v>
      </c>
      <c r="H473" s="46">
        <v>0.3</v>
      </c>
      <c r="I473" s="63"/>
      <c r="J473" s="63"/>
      <c r="K473" s="63"/>
      <c r="L473" s="63"/>
      <c r="M473" s="81"/>
      <c r="N473" s="28"/>
      <c r="O473" s="28"/>
      <c r="P473" s="81">
        <f>(($G473*$H473)+$F473)*$C473*$D473*$E473</f>
        <v>5.1899999999999995</v>
      </c>
      <c r="Q473" s="28">
        <f>(($F473))*$C473*$D473*$E473</f>
        <v>2.85</v>
      </c>
      <c r="R473" s="28">
        <f>(($F473))*$C473*$D473*$E473</f>
        <v>2.85</v>
      </c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9"/>
      <c r="AF473" s="39"/>
      <c r="AG473" s="43">
        <f t="shared" si="324"/>
        <v>0</v>
      </c>
      <c r="AH473" s="56">
        <f>((P473+R473)*$AH$7)+(Q473*$AH$8)</f>
        <v>1.7959815714285714</v>
      </c>
      <c r="AI473" s="56">
        <f>((P473+R473)*$AI$7)+(Q473*$AI$8)</f>
        <v>0.36026279999999999</v>
      </c>
      <c r="AJ473" s="56">
        <f>((P473+R473)*$AJ$7)+(Q473*$AJ$8)</f>
        <v>0.54925649999999993</v>
      </c>
      <c r="AK473" s="61">
        <f>Q473*$AK$8</f>
        <v>143.32650000000001</v>
      </c>
      <c r="AL473" s="56">
        <f t="shared" si="325"/>
        <v>0</v>
      </c>
      <c r="AM473" s="43">
        <f t="shared" si="326"/>
        <v>0</v>
      </c>
      <c r="AN473" s="49"/>
      <c r="AO473" s="49"/>
    </row>
    <row r="474" spans="1:41" s="93" customFormat="1" ht="15.75" customHeight="1" outlineLevel="1" x14ac:dyDescent="0.25">
      <c r="A474" s="82">
        <f t="shared" si="327"/>
        <v>4</v>
      </c>
      <c r="B474" s="83" t="s">
        <v>59</v>
      </c>
      <c r="C474" s="84">
        <v>1</v>
      </c>
      <c r="D474" s="84">
        <v>1</v>
      </c>
      <c r="E474" s="84">
        <v>1</v>
      </c>
      <c r="F474" s="85">
        <v>1.9239999999999999</v>
      </c>
      <c r="G474" s="86">
        <v>5.55</v>
      </c>
      <c r="H474" s="46">
        <v>0.35</v>
      </c>
      <c r="I474" s="87">
        <f>(($G474*$H474)+$F474)*$C474*$D474*$E474</f>
        <v>3.8664999999999998</v>
      </c>
      <c r="J474" s="88">
        <f>(($F474))*$C474*$D474*$E474</f>
        <v>1.9239999999999999</v>
      </c>
      <c r="K474" s="88">
        <f t="shared" ref="K474:K475" si="328">(($F474))*$C474*$D474*$E474</f>
        <v>1.9239999999999999</v>
      </c>
      <c r="L474" s="88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90"/>
      <c r="AF474" s="90"/>
      <c r="AG474" s="91">
        <f>($F474+$G474)*AG$7</f>
        <v>0</v>
      </c>
      <c r="AH474" s="91">
        <f>((I474+L474)*$AH$7)+(J474*$AH$8)</f>
        <v>1.0083769892857144</v>
      </c>
      <c r="AI474" s="91">
        <f>((I474+L474)*$AI$7)+(J474*$AI$8)</f>
        <v>0.20227419000000002</v>
      </c>
      <c r="AJ474" s="91">
        <f>((I474+L474)*$AJ$7)+(J474*$AJ$8)</f>
        <v>0.30838713749999996</v>
      </c>
      <c r="AK474" s="92">
        <f>J474*$AK$8</f>
        <v>96.757959999999997</v>
      </c>
      <c r="AL474" s="56">
        <f t="shared" si="325"/>
        <v>0</v>
      </c>
      <c r="AM474" s="91">
        <f>($F474+$G474)*AM$7</f>
        <v>0</v>
      </c>
      <c r="AN474" s="92"/>
      <c r="AO474" s="92"/>
    </row>
    <row r="475" spans="1:41" s="93" customFormat="1" ht="15.75" customHeight="1" outlineLevel="1" x14ac:dyDescent="0.25">
      <c r="A475" s="82">
        <f t="shared" si="327"/>
        <v>5</v>
      </c>
      <c r="B475" s="83" t="s">
        <v>65</v>
      </c>
      <c r="C475" s="84">
        <v>1</v>
      </c>
      <c r="D475" s="84">
        <v>1</v>
      </c>
      <c r="E475" s="84">
        <v>1</v>
      </c>
      <c r="F475" s="85">
        <v>1.0129999999999999</v>
      </c>
      <c r="G475" s="86">
        <v>4.2</v>
      </c>
      <c r="H475" s="86">
        <f>H474+H474</f>
        <v>0.7</v>
      </c>
      <c r="I475" s="87">
        <f>(($G475*$H475)+$F475)*$C475*$D475*$E475</f>
        <v>3.9529999999999998</v>
      </c>
      <c r="J475" s="88">
        <f>(($F475))*$C475*$D475*$E475</f>
        <v>1.0129999999999999</v>
      </c>
      <c r="K475" s="88">
        <f t="shared" si="328"/>
        <v>1.0129999999999999</v>
      </c>
      <c r="L475" s="88">
        <f>F475*0.25</f>
        <v>0.25324999999999998</v>
      </c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90"/>
      <c r="AF475" s="90"/>
      <c r="AG475" s="91">
        <f t="shared" ref="AG475" si="329">($F475+$G475)*AG$7</f>
        <v>0</v>
      </c>
      <c r="AH475" s="91">
        <f>((I475+L475)*$AH$7)+(J475*$AH$8)</f>
        <v>0.81462926845238093</v>
      </c>
      <c r="AI475" s="91">
        <f>((I475+L475)*$AI$7)+(J475*$AI$8)</f>
        <v>0.16340959500000002</v>
      </c>
      <c r="AJ475" s="91">
        <f>((I475+L475)*$AJ$7)+(J475*$AJ$8)</f>
        <v>0.24913419374999995</v>
      </c>
      <c r="AK475" s="92">
        <f>J475*$AK$8</f>
        <v>50.943769999999994</v>
      </c>
      <c r="AL475" s="56">
        <f t="shared" si="325"/>
        <v>0.25324999999999998</v>
      </c>
      <c r="AM475" s="91">
        <f t="shared" ref="AM475" si="330">($F475+$G475)*AM$7</f>
        <v>0</v>
      </c>
      <c r="AN475" s="92"/>
      <c r="AO475" s="92"/>
    </row>
    <row r="476" spans="1:41" ht="15.75" customHeight="1" outlineLevel="1" x14ac:dyDescent="0.25">
      <c r="A476" s="58">
        <v>6</v>
      </c>
      <c r="B476" s="59" t="s">
        <v>66</v>
      </c>
      <c r="C476" s="45">
        <v>1</v>
      </c>
      <c r="D476" s="45">
        <v>1</v>
      </c>
      <c r="E476" s="45">
        <v>1</v>
      </c>
      <c r="F476" s="60">
        <v>3.72</v>
      </c>
      <c r="G476" s="46">
        <v>7.9</v>
      </c>
      <c r="H476" s="46">
        <v>0.35</v>
      </c>
      <c r="I476" s="81">
        <f>(($G476*$H476)+$F476)*$C476*$D476*$E476</f>
        <v>6.4850000000000003</v>
      </c>
      <c r="J476" s="28">
        <f t="shared" ref="J476:K477" si="331">(($F476))*$C476*$D476*$E476</f>
        <v>3.72</v>
      </c>
      <c r="K476" s="28">
        <f t="shared" si="331"/>
        <v>3.72</v>
      </c>
      <c r="L476" s="2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9"/>
      <c r="AF476" s="39"/>
      <c r="AG476" s="43">
        <f t="shared" si="324"/>
        <v>0</v>
      </c>
      <c r="AH476" s="56">
        <f>((I476+L476)*$AH$7)+(J476*$AH$8)</f>
        <v>1.8201632738095239</v>
      </c>
      <c r="AI476" s="56">
        <f>((I476+L476)*$AI$7)+(J476*$AI$8)</f>
        <v>0.36511350000000009</v>
      </c>
      <c r="AJ476" s="56">
        <f>((I476+L476)*$AJ$7)+(J476*$AJ$8)</f>
        <v>0.55665187500000002</v>
      </c>
      <c r="AK476" s="61">
        <f>J476*$AK$8</f>
        <v>187.0788</v>
      </c>
      <c r="AL476" s="56">
        <f t="shared" si="325"/>
        <v>0</v>
      </c>
      <c r="AM476" s="43">
        <f t="shared" si="326"/>
        <v>0</v>
      </c>
      <c r="AN476" s="49"/>
      <c r="AO476" s="49"/>
    </row>
    <row r="477" spans="1:41" ht="15.75" customHeight="1" outlineLevel="1" x14ac:dyDescent="0.25">
      <c r="A477" s="58">
        <f t="shared" si="327"/>
        <v>7</v>
      </c>
      <c r="B477" s="59" t="s">
        <v>67</v>
      </c>
      <c r="C477" s="45">
        <v>1</v>
      </c>
      <c r="D477" s="45">
        <v>1</v>
      </c>
      <c r="E477" s="45">
        <v>1</v>
      </c>
      <c r="F477" s="60">
        <v>3.36</v>
      </c>
      <c r="G477" s="46">
        <v>7.6</v>
      </c>
      <c r="H477" s="46">
        <v>0.35</v>
      </c>
      <c r="I477" s="81">
        <f>(($G477*$H477)+$F477)*$C477*$D477*$E477</f>
        <v>6.02</v>
      </c>
      <c r="J477" s="28">
        <f t="shared" si="331"/>
        <v>3.36</v>
      </c>
      <c r="K477" s="28">
        <f t="shared" si="331"/>
        <v>3.36</v>
      </c>
      <c r="L477" s="2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9"/>
      <c r="AF477" s="39"/>
      <c r="AG477" s="43">
        <f t="shared" si="324"/>
        <v>0</v>
      </c>
      <c r="AH477" s="56">
        <f>((I477+L477)*$AH$7)+(J477*$AH$8)</f>
        <v>1.6652696666666666</v>
      </c>
      <c r="AI477" s="56">
        <f>((I477+L477)*$AI$7)+(J477*$AI$8)</f>
        <v>0.33404280000000003</v>
      </c>
      <c r="AJ477" s="56">
        <f>((I477+L477)*$AJ$7)+(J477*$AJ$8)</f>
        <v>0.50928149999999994</v>
      </c>
      <c r="AK477" s="61">
        <f>J477*$AK$8</f>
        <v>168.9744</v>
      </c>
      <c r="AL477" s="56">
        <f t="shared" si="325"/>
        <v>0</v>
      </c>
      <c r="AM477" s="43">
        <f t="shared" si="326"/>
        <v>0</v>
      </c>
      <c r="AN477" s="49"/>
      <c r="AO477" s="49"/>
    </row>
    <row r="478" spans="1:41" ht="15.75" customHeight="1" outlineLevel="1" x14ac:dyDescent="0.25">
      <c r="A478" s="99"/>
      <c r="B478" s="34"/>
      <c r="C478" s="35"/>
      <c r="D478" s="35"/>
      <c r="E478" s="35"/>
      <c r="F478" s="36"/>
      <c r="G478" s="37"/>
      <c r="H478" s="37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38"/>
      <c r="W478" s="38"/>
      <c r="X478" s="38"/>
      <c r="Y478" s="38"/>
      <c r="Z478" s="38"/>
      <c r="AA478" s="38"/>
      <c r="AB478" s="38"/>
      <c r="AC478" s="38"/>
      <c r="AD478" s="38"/>
      <c r="AE478" s="39"/>
      <c r="AF478" s="39"/>
      <c r="AG478" s="40"/>
      <c r="AH478" s="41"/>
      <c r="AI478" s="41"/>
      <c r="AJ478" s="41"/>
      <c r="AK478" s="42"/>
      <c r="AL478" s="42"/>
      <c r="AM478" s="40"/>
      <c r="AN478" s="40"/>
      <c r="AO478" s="40"/>
    </row>
    <row r="479" spans="1:41" ht="15.75" customHeight="1" outlineLevel="1" x14ac:dyDescent="0.25">
      <c r="A479" s="33"/>
      <c r="B479" s="44" t="s">
        <v>77</v>
      </c>
      <c r="C479" s="45"/>
      <c r="D479" s="45"/>
      <c r="E479" s="45"/>
      <c r="F479" s="46"/>
      <c r="G479" s="46"/>
      <c r="H479" s="46"/>
      <c r="I479" s="38"/>
      <c r="J479" s="46"/>
      <c r="K479" s="46"/>
      <c r="L479" s="46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9"/>
      <c r="AF479" s="39"/>
      <c r="AG479" s="47"/>
      <c r="AH479" s="47"/>
      <c r="AI479" s="47"/>
      <c r="AJ479" s="48"/>
      <c r="AK479" s="49"/>
      <c r="AL479" s="92">
        <f>L479*$AL$8</f>
        <v>0</v>
      </c>
      <c r="AM479" s="47"/>
      <c r="AN479" s="49"/>
      <c r="AO479" s="49"/>
    </row>
    <row r="480" spans="1:41" ht="15.75" customHeight="1" outlineLevel="1" x14ac:dyDescent="0.25">
      <c r="A480" s="58">
        <v>1</v>
      </c>
      <c r="B480" s="59" t="s">
        <v>80</v>
      </c>
      <c r="C480" s="45">
        <v>1</v>
      </c>
      <c r="D480" s="45">
        <v>1</v>
      </c>
      <c r="E480" s="45">
        <v>1</v>
      </c>
      <c r="F480" s="60">
        <f>0.61+0.61+0.61+0.616+0.616+0.61+0.61+0.61+0.61+0.61</f>
        <v>6.112000000000001</v>
      </c>
      <c r="G480" s="46">
        <v>1</v>
      </c>
      <c r="H480" s="46">
        <v>1</v>
      </c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81"/>
      <c r="T480" s="28"/>
      <c r="U480" s="28"/>
      <c r="V480" s="38"/>
      <c r="W480" s="38"/>
      <c r="X480" s="38"/>
      <c r="Y480" s="38"/>
      <c r="Z480" s="38"/>
      <c r="AA480" s="38"/>
      <c r="AB480" s="38"/>
      <c r="AC480" s="38"/>
      <c r="AD480" s="38"/>
      <c r="AE480" s="39"/>
      <c r="AF480" s="39"/>
      <c r="AG480" s="43">
        <f t="shared" ref="AG480:AG482" si="332">($F480+$G480)*AG$7</f>
        <v>0</v>
      </c>
      <c r="AH480" s="56">
        <f>((S480+U480)*$AH$7)+(T480*$AH$8)</f>
        <v>0</v>
      </c>
      <c r="AI480" s="56">
        <f>((S480+U480)*$AI$7)+(T480*$AI$8)</f>
        <v>0</v>
      </c>
      <c r="AJ480" s="56">
        <f>((S480+U480)*$AJ$7)+(T480*$AJ$8)</f>
        <v>0</v>
      </c>
      <c r="AK480" s="61">
        <f>T480*$AK$8</f>
        <v>0</v>
      </c>
      <c r="AL480" s="56">
        <f t="shared" ref="AL480:AL483" si="333">($L480)*AL$8</f>
        <v>0</v>
      </c>
      <c r="AM480" s="43">
        <f t="shared" ref="AM480:AM482" si="334">($F480+$G480)*AM$7</f>
        <v>0</v>
      </c>
      <c r="AN480" s="49"/>
      <c r="AO480" s="49"/>
    </row>
    <row r="481" spans="1:43" ht="15.75" customHeight="1" outlineLevel="1" x14ac:dyDescent="0.25">
      <c r="A481" s="58">
        <v>2</v>
      </c>
      <c r="B481" s="59" t="s">
        <v>94</v>
      </c>
      <c r="C481" s="45">
        <v>1</v>
      </c>
      <c r="D481" s="45">
        <v>1</v>
      </c>
      <c r="E481" s="45">
        <v>1</v>
      </c>
      <c r="F481" s="60">
        <f>0.61+0.61+0.61+0.61+0.61+0.616+0.616+0.61+0.61+0.61</f>
        <v>6.112000000000001</v>
      </c>
      <c r="G481" s="46">
        <v>1</v>
      </c>
      <c r="H481" s="46">
        <v>1</v>
      </c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81"/>
      <c r="T481" s="28"/>
      <c r="U481" s="28"/>
      <c r="V481" s="38"/>
      <c r="W481" s="38"/>
      <c r="X481" s="38"/>
      <c r="Y481" s="38"/>
      <c r="Z481" s="38"/>
      <c r="AA481" s="38"/>
      <c r="AB481" s="38"/>
      <c r="AC481" s="38"/>
      <c r="AD481" s="38"/>
      <c r="AE481" s="39"/>
      <c r="AF481" s="39"/>
      <c r="AG481" s="43">
        <f t="shared" si="332"/>
        <v>0</v>
      </c>
      <c r="AH481" s="56">
        <f>((S481+U481)*$AH$7)+(T481*$AH$8)</f>
        <v>0</v>
      </c>
      <c r="AI481" s="56">
        <f>((S481+U481)*$AI$7)+(T481*$AI$8)</f>
        <v>0</v>
      </c>
      <c r="AJ481" s="56">
        <f>((S481+U481)*$AJ$7)+(T481*$AJ$8)</f>
        <v>0</v>
      </c>
      <c r="AK481" s="61">
        <f>T481*$AK$8</f>
        <v>0</v>
      </c>
      <c r="AL481" s="56">
        <f t="shared" si="333"/>
        <v>0</v>
      </c>
      <c r="AM481" s="43">
        <f t="shared" si="334"/>
        <v>0</v>
      </c>
      <c r="AN481" s="49"/>
      <c r="AO481" s="49"/>
    </row>
    <row r="482" spans="1:43" ht="15.75" customHeight="1" outlineLevel="1" x14ac:dyDescent="0.25">
      <c r="A482" s="58">
        <v>4</v>
      </c>
      <c r="B482" s="59" t="s">
        <v>81</v>
      </c>
      <c r="C482" s="45">
        <v>1</v>
      </c>
      <c r="D482" s="45">
        <v>1</v>
      </c>
      <c r="E482" s="45">
        <v>1</v>
      </c>
      <c r="F482" s="60">
        <f>0.684+0.684+0.808+0.684+0.684</f>
        <v>3.5440000000000005</v>
      </c>
      <c r="G482" s="46">
        <v>1</v>
      </c>
      <c r="H482" s="46">
        <v>1</v>
      </c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81"/>
      <c r="T482" s="28"/>
      <c r="U482" s="28"/>
      <c r="V482" s="38"/>
      <c r="W482" s="38"/>
      <c r="X482" s="38"/>
      <c r="Y482" s="38"/>
      <c r="Z482" s="38"/>
      <c r="AA482" s="38"/>
      <c r="AB482" s="38"/>
      <c r="AC482" s="38"/>
      <c r="AD482" s="38"/>
      <c r="AE482" s="39"/>
      <c r="AF482" s="39"/>
      <c r="AG482" s="43">
        <f t="shared" si="332"/>
        <v>0</v>
      </c>
      <c r="AH482" s="56">
        <f>((S482+U482)*$AH$7)+(T482*$AH$8)</f>
        <v>0</v>
      </c>
      <c r="AI482" s="56">
        <f>((S482+U482)*$AI$7)+(T482*$AI$8)</f>
        <v>0</v>
      </c>
      <c r="AJ482" s="56">
        <f>((S482+U482)*$AJ$7)+(T482*$AJ$8)</f>
        <v>0</v>
      </c>
      <c r="AK482" s="61">
        <f>T482*$AK$8</f>
        <v>0</v>
      </c>
      <c r="AL482" s="56">
        <f t="shared" si="333"/>
        <v>0</v>
      </c>
      <c r="AM482" s="43">
        <f t="shared" si="334"/>
        <v>0</v>
      </c>
      <c r="AN482" s="49"/>
      <c r="AO482" s="49"/>
    </row>
    <row r="483" spans="1:43" ht="15.75" customHeight="1" outlineLevel="1" x14ac:dyDescent="0.25">
      <c r="A483" s="99"/>
      <c r="B483" s="34"/>
      <c r="C483" s="35"/>
      <c r="D483" s="35"/>
      <c r="E483" s="35"/>
      <c r="F483" s="36"/>
      <c r="G483" s="37"/>
      <c r="H483" s="37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81"/>
      <c r="T483" s="28"/>
      <c r="U483" s="28"/>
      <c r="V483" s="38"/>
      <c r="W483" s="38"/>
      <c r="X483" s="38"/>
      <c r="Y483" s="38"/>
      <c r="Z483" s="38"/>
      <c r="AA483" s="38"/>
      <c r="AB483" s="38"/>
      <c r="AC483" s="38"/>
      <c r="AD483" s="38"/>
      <c r="AE483" s="39"/>
      <c r="AF483" s="39"/>
      <c r="AG483" s="43"/>
      <c r="AH483" s="56"/>
      <c r="AI483" s="56"/>
      <c r="AJ483" s="56"/>
      <c r="AK483" s="61"/>
      <c r="AL483" s="56">
        <f t="shared" si="333"/>
        <v>0</v>
      </c>
      <c r="AM483" s="43"/>
      <c r="AN483" s="49"/>
      <c r="AO483" s="49"/>
    </row>
    <row r="484" spans="1:43" s="68" customFormat="1" ht="15.75" customHeight="1" x14ac:dyDescent="0.25">
      <c r="A484" s="65"/>
      <c r="B484" s="257" t="str">
        <f>B400</f>
        <v>5TH FLOOR</v>
      </c>
      <c r="C484" s="258"/>
      <c r="D484" s="258"/>
      <c r="E484" s="258"/>
      <c r="F484" s="258"/>
      <c r="G484" s="259"/>
      <c r="H484" s="66"/>
      <c r="I484" s="67">
        <f>SUM(I400:I483)</f>
        <v>171.71500000000009</v>
      </c>
      <c r="J484" s="67">
        <f t="shared" ref="J484:AP484" si="335">SUM(J400:J483)</f>
        <v>81.415000000000006</v>
      </c>
      <c r="K484" s="67">
        <f t="shared" si="335"/>
        <v>81.415000000000006</v>
      </c>
      <c r="L484" s="67">
        <f t="shared" si="335"/>
        <v>2.5317499999999997</v>
      </c>
      <c r="M484" s="67">
        <f t="shared" si="335"/>
        <v>0</v>
      </c>
      <c r="N484" s="67">
        <f t="shared" si="335"/>
        <v>0</v>
      </c>
      <c r="O484" s="67">
        <f t="shared" si="335"/>
        <v>0</v>
      </c>
      <c r="P484" s="67">
        <f t="shared" si="335"/>
        <v>44.314</v>
      </c>
      <c r="Q484" s="67">
        <f t="shared" si="335"/>
        <v>23.809000000000001</v>
      </c>
      <c r="R484" s="67">
        <f t="shared" si="335"/>
        <v>23.809000000000001</v>
      </c>
      <c r="S484" s="67">
        <f t="shared" si="335"/>
        <v>94.967399999999984</v>
      </c>
      <c r="T484" s="67">
        <f t="shared" si="335"/>
        <v>61.289999999999992</v>
      </c>
      <c r="U484" s="67">
        <f t="shared" si="335"/>
        <v>61.289999999999992</v>
      </c>
      <c r="V484" s="67">
        <f t="shared" si="335"/>
        <v>0</v>
      </c>
      <c r="W484" s="67">
        <f t="shared" si="335"/>
        <v>0</v>
      </c>
      <c r="X484" s="67">
        <f t="shared" si="335"/>
        <v>0</v>
      </c>
      <c r="Y484" s="67">
        <f t="shared" si="335"/>
        <v>0</v>
      </c>
      <c r="Z484" s="67">
        <f t="shared" si="335"/>
        <v>0</v>
      </c>
      <c r="AA484" s="67">
        <f t="shared" si="335"/>
        <v>0</v>
      </c>
      <c r="AB484" s="67">
        <f t="shared" si="335"/>
        <v>0</v>
      </c>
      <c r="AC484" s="67">
        <f t="shared" si="335"/>
        <v>0</v>
      </c>
      <c r="AD484" s="67">
        <f t="shared" si="335"/>
        <v>0</v>
      </c>
      <c r="AE484" s="67">
        <f t="shared" si="335"/>
        <v>0</v>
      </c>
      <c r="AF484" s="67">
        <f t="shared" si="335"/>
        <v>0</v>
      </c>
      <c r="AG484" s="67">
        <f t="shared" si="335"/>
        <v>0</v>
      </c>
      <c r="AH484" s="67">
        <f t="shared" si="335"/>
        <v>95.636038285357088</v>
      </c>
      <c r="AI484" s="67">
        <f t="shared" si="335"/>
        <v>19.183998033000002</v>
      </c>
      <c r="AJ484" s="67">
        <f t="shared" si="335"/>
        <v>29.247914621250001</v>
      </c>
      <c r="AK484" s="67">
        <f t="shared" si="335"/>
        <v>8373.9890599999944</v>
      </c>
      <c r="AL484" s="67">
        <f t="shared" si="335"/>
        <v>2.5317499999999997</v>
      </c>
      <c r="AM484" s="67">
        <f t="shared" si="335"/>
        <v>0</v>
      </c>
      <c r="AN484" s="67">
        <f t="shared" si="335"/>
        <v>0</v>
      </c>
      <c r="AO484" s="67">
        <f t="shared" si="335"/>
        <v>0</v>
      </c>
      <c r="AP484" s="67">
        <f t="shared" si="335"/>
        <v>0</v>
      </c>
      <c r="AQ484" s="1"/>
    </row>
    <row r="485" spans="1:43" s="79" customFormat="1" ht="15.75" customHeight="1" x14ac:dyDescent="0.25">
      <c r="A485" s="69"/>
      <c r="B485" s="246" t="s">
        <v>55</v>
      </c>
      <c r="C485" s="247"/>
      <c r="D485" s="247"/>
      <c r="E485" s="247"/>
      <c r="F485" s="72"/>
      <c r="G485" s="73"/>
      <c r="H485" s="74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6"/>
      <c r="AF485" s="76"/>
      <c r="AG485" s="77">
        <v>0</v>
      </c>
      <c r="AH485" s="77">
        <v>370</v>
      </c>
      <c r="AI485" s="77">
        <f>8500/2.83</f>
        <v>3003.5335689045937</v>
      </c>
      <c r="AJ485" s="78">
        <v>200</v>
      </c>
      <c r="AK485" s="78">
        <v>11</v>
      </c>
      <c r="AL485" s="78">
        <v>2000</v>
      </c>
      <c r="AM485" s="77">
        <f>70*10.764</f>
        <v>753.4799999999999</v>
      </c>
      <c r="AN485" s="78">
        <f>2800/2.83</f>
        <v>989.39929328621906</v>
      </c>
      <c r="AO485" s="78">
        <f>35*10.764*1.18</f>
        <v>444.55319999999995</v>
      </c>
      <c r="AQ485" s="1"/>
    </row>
    <row r="486" spans="1:43" s="79" customFormat="1" ht="15.75" customHeight="1" x14ac:dyDescent="0.25">
      <c r="A486" s="69"/>
      <c r="B486" s="246" t="s">
        <v>56</v>
      </c>
      <c r="C486" s="247"/>
      <c r="D486" s="247"/>
      <c r="E486" s="247"/>
      <c r="F486" s="72"/>
      <c r="G486" s="73"/>
      <c r="H486" s="74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6"/>
      <c r="AF486" s="76"/>
      <c r="AG486" s="77">
        <f t="shared" ref="AG486:AO486" si="336">AG484*AG485</f>
        <v>0</v>
      </c>
      <c r="AH486" s="77">
        <f t="shared" si="336"/>
        <v>35385.33416558212</v>
      </c>
      <c r="AI486" s="77">
        <f t="shared" si="336"/>
        <v>57619.782077915203</v>
      </c>
      <c r="AJ486" s="77">
        <f t="shared" si="336"/>
        <v>5849.5829242500004</v>
      </c>
      <c r="AK486" s="77">
        <f t="shared" si="336"/>
        <v>92113.879659999933</v>
      </c>
      <c r="AL486" s="77">
        <f t="shared" si="336"/>
        <v>5063.4999999999991</v>
      </c>
      <c r="AM486" s="77">
        <f t="shared" si="336"/>
        <v>0</v>
      </c>
      <c r="AN486" s="77">
        <f t="shared" si="336"/>
        <v>0</v>
      </c>
      <c r="AO486" s="77">
        <f t="shared" si="336"/>
        <v>0</v>
      </c>
      <c r="AP486" s="80">
        <f>SUM(AG486:AO486)</f>
        <v>196032.07882774726</v>
      </c>
      <c r="AQ486" s="1"/>
    </row>
    <row r="487" spans="1:43" s="79" customFormat="1" ht="15.75" customHeight="1" x14ac:dyDescent="0.25">
      <c r="A487" s="69"/>
      <c r="B487" s="70"/>
      <c r="C487" s="71"/>
      <c r="D487" s="71"/>
      <c r="E487" s="71"/>
      <c r="F487" s="72"/>
      <c r="G487" s="73"/>
      <c r="H487" s="74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6"/>
      <c r="AF487" s="76"/>
      <c r="AG487" s="77"/>
      <c r="AH487" s="77"/>
      <c r="AI487" s="77"/>
      <c r="AJ487" s="77"/>
      <c r="AK487" s="77"/>
      <c r="AL487" s="77"/>
      <c r="AM487" s="77"/>
      <c r="AN487" s="77"/>
      <c r="AO487" s="77"/>
      <c r="AP487" s="80"/>
      <c r="AQ487" s="1"/>
    </row>
    <row r="488" spans="1:43" ht="15.75" customHeight="1" x14ac:dyDescent="0.25">
      <c r="A488" s="23" t="s">
        <v>132</v>
      </c>
      <c r="B488" s="254" t="s">
        <v>133</v>
      </c>
      <c r="C488" s="255"/>
      <c r="D488" s="255"/>
      <c r="E488" s="255"/>
      <c r="F488" s="255"/>
      <c r="G488" s="256"/>
      <c r="H488" s="27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18"/>
      <c r="AF488" s="18"/>
      <c r="AG488" s="18"/>
      <c r="AH488" s="31"/>
      <c r="AI488" s="32"/>
      <c r="AJ488" s="28"/>
      <c r="AK488" s="28"/>
      <c r="AL488" s="28"/>
      <c r="AM488" s="18"/>
      <c r="AN488" s="28"/>
      <c r="AO488" s="28"/>
    </row>
    <row r="489" spans="1:43" ht="15.75" customHeight="1" outlineLevel="1" x14ac:dyDescent="0.25">
      <c r="A489" s="33"/>
      <c r="B489" s="44" t="s">
        <v>134</v>
      </c>
      <c r="C489" s="45"/>
      <c r="D489" s="45"/>
      <c r="E489" s="45"/>
      <c r="F489" s="46"/>
      <c r="G489" s="46"/>
      <c r="H489" s="46"/>
      <c r="I489" s="38"/>
      <c r="J489" s="46"/>
      <c r="K489" s="46"/>
      <c r="L489" s="46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9"/>
      <c r="AF489" s="39"/>
      <c r="AG489" s="47"/>
      <c r="AH489" s="47"/>
      <c r="AI489" s="47"/>
      <c r="AJ489" s="48"/>
      <c r="AK489" s="49"/>
      <c r="AL489" s="49"/>
      <c r="AM489" s="47"/>
      <c r="AN489" s="49"/>
      <c r="AO489" s="49"/>
    </row>
    <row r="490" spans="1:43" ht="15.75" customHeight="1" outlineLevel="1" x14ac:dyDescent="0.25">
      <c r="A490" s="58">
        <v>1</v>
      </c>
      <c r="B490" s="59" t="s">
        <v>63</v>
      </c>
      <c r="C490" s="45">
        <v>1</v>
      </c>
      <c r="D490" s="45">
        <v>1</v>
      </c>
      <c r="E490" s="45">
        <v>1</v>
      </c>
      <c r="F490" s="60">
        <v>5.4</v>
      </c>
      <c r="G490" s="46">
        <v>9.6999999999999993</v>
      </c>
      <c r="H490" s="46">
        <v>0.3</v>
      </c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81">
        <f>(($G490*$H490)+$F490)*$C490*$D490*$E490</f>
        <v>8.31</v>
      </c>
      <c r="T490" s="28">
        <f>(($F490))*$C490*$D490*$E490</f>
        <v>5.4</v>
      </c>
      <c r="U490" s="28">
        <f>(($F490))*$C490*$D490*$E490</f>
        <v>5.4</v>
      </c>
      <c r="V490" s="38"/>
      <c r="W490" s="38"/>
      <c r="X490" s="38"/>
      <c r="Y490" s="38"/>
      <c r="Z490" s="38"/>
      <c r="AA490" s="38"/>
      <c r="AB490" s="38"/>
      <c r="AC490" s="38"/>
      <c r="AD490" s="38"/>
      <c r="AE490" s="39"/>
      <c r="AF490" s="39"/>
      <c r="AG490" s="43">
        <f t="shared" ref="AG490:AG496" si="337">($F490+$G490)*AG$7</f>
        <v>0</v>
      </c>
      <c r="AH490" s="56">
        <f>((S490+U490)*$AH$7)+(T490*$AH$8)</f>
        <v>3.2037487857142861</v>
      </c>
      <c r="AI490" s="56">
        <f>((S490+U490)*$AI$7)+(T490*$AI$8)</f>
        <v>0.64265220000000012</v>
      </c>
      <c r="AJ490" s="56">
        <f>((S490+U490)*$AJ$7)+(T490*$AJ$8)</f>
        <v>0.97978725</v>
      </c>
      <c r="AK490" s="61">
        <f>T490*$AK$8</f>
        <v>271.56600000000003</v>
      </c>
      <c r="AL490" s="56">
        <f t="shared" ref="AL490:AL553" si="338">($L490)*AL$8</f>
        <v>0</v>
      </c>
      <c r="AM490" s="43">
        <f t="shared" ref="AM490:AM496" si="339">($F490+$G490)*AM$7</f>
        <v>0</v>
      </c>
      <c r="AN490" s="49"/>
      <c r="AO490" s="49"/>
    </row>
    <row r="491" spans="1:43" ht="15.75" customHeight="1" outlineLevel="1" x14ac:dyDescent="0.25">
      <c r="A491" s="58">
        <f>1+A490</f>
        <v>2</v>
      </c>
      <c r="B491" s="59" t="s">
        <v>64</v>
      </c>
      <c r="C491" s="45">
        <v>1</v>
      </c>
      <c r="D491" s="45">
        <v>1</v>
      </c>
      <c r="E491" s="45">
        <v>1</v>
      </c>
      <c r="F491" s="60">
        <v>2.3639999999999999</v>
      </c>
      <c r="G491" s="46">
        <v>6.15</v>
      </c>
      <c r="H491" s="46">
        <v>0.3</v>
      </c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81">
        <f>(($G491*$H491)+$F491)*$C491*$D491*$E491</f>
        <v>4.2089999999999996</v>
      </c>
      <c r="T491" s="28">
        <f>(($F491))*$C491*$D491*$E491</f>
        <v>2.3639999999999999</v>
      </c>
      <c r="U491" s="28">
        <f>(($F491))*$C491*$D491*$E491</f>
        <v>2.3639999999999999</v>
      </c>
      <c r="V491" s="38"/>
      <c r="W491" s="38"/>
      <c r="X491" s="38"/>
      <c r="Y491" s="38"/>
      <c r="Z491" s="38"/>
      <c r="AA491" s="38"/>
      <c r="AB491" s="38"/>
      <c r="AC491" s="38"/>
      <c r="AD491" s="38"/>
      <c r="AE491" s="39"/>
      <c r="AF491" s="39"/>
      <c r="AG491" s="43">
        <f t="shared" si="337"/>
        <v>0</v>
      </c>
      <c r="AH491" s="56">
        <f>((S491+U491)*$AH$7)+(T491*$AH$8)</f>
        <v>1.4771752357142858</v>
      </c>
      <c r="AI491" s="56">
        <f>((S491+U491)*$AI$7)+(T491*$AI$8)</f>
        <v>0.29631222000000002</v>
      </c>
      <c r="AJ491" s="56">
        <f>((S491+U491)*$AJ$7)+(T491*$AJ$8)</f>
        <v>0.45175747499999996</v>
      </c>
      <c r="AK491" s="61">
        <f>T491*$AK$8</f>
        <v>118.88556</v>
      </c>
      <c r="AL491" s="56">
        <f t="shared" si="338"/>
        <v>0</v>
      </c>
      <c r="AM491" s="43">
        <f t="shared" si="339"/>
        <v>0</v>
      </c>
      <c r="AN491" s="49"/>
      <c r="AO491" s="49"/>
    </row>
    <row r="492" spans="1:43" ht="15.75" customHeight="1" outlineLevel="1" x14ac:dyDescent="0.25">
      <c r="A492" s="58">
        <f t="shared" ref="A492:A496" si="340">1+A491</f>
        <v>3</v>
      </c>
      <c r="B492" s="59" t="s">
        <v>14</v>
      </c>
      <c r="C492" s="45">
        <v>1</v>
      </c>
      <c r="D492" s="45">
        <v>1</v>
      </c>
      <c r="E492" s="45">
        <v>1</v>
      </c>
      <c r="F492" s="60">
        <v>2.9249999999999998</v>
      </c>
      <c r="G492" s="46">
        <v>7.95</v>
      </c>
      <c r="H492" s="46">
        <v>0.3</v>
      </c>
      <c r="I492" s="63"/>
      <c r="J492" s="63"/>
      <c r="K492" s="63"/>
      <c r="L492" s="63"/>
      <c r="M492" s="81"/>
      <c r="N492" s="28"/>
      <c r="O492" s="28"/>
      <c r="P492" s="81">
        <f>(($G492*$H492)+$F492)*$C492*$D492*$E492</f>
        <v>5.31</v>
      </c>
      <c r="Q492" s="28">
        <f>(($F492))*$C492*$D492*$E492</f>
        <v>2.9249999999999998</v>
      </c>
      <c r="R492" s="28">
        <f>(($F492))*$C492*$D492*$E492</f>
        <v>2.9249999999999998</v>
      </c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9"/>
      <c r="AF492" s="39"/>
      <c r="AG492" s="43">
        <f t="shared" si="337"/>
        <v>0</v>
      </c>
      <c r="AH492" s="56">
        <f>((P492+R492)*$AH$7)+(Q492*$AH$8)</f>
        <v>1.8410771785714286</v>
      </c>
      <c r="AI492" s="56">
        <f>((P492+R492)*$AI$7)+(Q492*$AI$8)</f>
        <v>0.36930870000000005</v>
      </c>
      <c r="AJ492" s="56">
        <f>((P492+R492)*$AJ$7)+(Q492*$AJ$8)</f>
        <v>0.56304787499999986</v>
      </c>
      <c r="AK492" s="61">
        <f>Q492*$AK$8</f>
        <v>147.09824999999998</v>
      </c>
      <c r="AL492" s="56">
        <f t="shared" si="338"/>
        <v>0</v>
      </c>
      <c r="AM492" s="43">
        <f t="shared" si="339"/>
        <v>0</v>
      </c>
      <c r="AN492" s="49"/>
      <c r="AO492" s="49"/>
    </row>
    <row r="493" spans="1:43" s="93" customFormat="1" ht="15.75" customHeight="1" outlineLevel="1" x14ac:dyDescent="0.25">
      <c r="A493" s="82">
        <f t="shared" si="340"/>
        <v>4</v>
      </c>
      <c r="B493" s="83" t="s">
        <v>59</v>
      </c>
      <c r="C493" s="84">
        <v>1</v>
      </c>
      <c r="D493" s="84">
        <v>1</v>
      </c>
      <c r="E493" s="84">
        <v>1</v>
      </c>
      <c r="F493" s="85">
        <v>1.9239999999999999</v>
      </c>
      <c r="G493" s="86">
        <v>5.55</v>
      </c>
      <c r="H493" s="46">
        <v>0.35</v>
      </c>
      <c r="I493" s="87">
        <f>(($G493*$H493)+$F493)*$C493*$D493*$E493</f>
        <v>3.8664999999999998</v>
      </c>
      <c r="J493" s="88">
        <f>(($F493))*$C493*$D493*$E493</f>
        <v>1.9239999999999999</v>
      </c>
      <c r="K493" s="88">
        <f t="shared" ref="K493:K494" si="341">(($F493))*$C493*$D493*$E493</f>
        <v>1.9239999999999999</v>
      </c>
      <c r="L493" s="88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90"/>
      <c r="AF493" s="90"/>
      <c r="AG493" s="91">
        <f t="shared" si="337"/>
        <v>0</v>
      </c>
      <c r="AH493" s="91">
        <f>((I493+L493)*$AH$7)+(J493*$AH$8)</f>
        <v>1.0083769892857144</v>
      </c>
      <c r="AI493" s="91">
        <f>((I493+L493)*$AI$7)+(J493*$AI$8)</f>
        <v>0.20227419000000002</v>
      </c>
      <c r="AJ493" s="91">
        <f>((I493+L493)*$AJ$7)+(J493*$AJ$8)</f>
        <v>0.30838713749999996</v>
      </c>
      <c r="AK493" s="92">
        <f>J493*$AK$8</f>
        <v>96.757959999999997</v>
      </c>
      <c r="AL493" s="56">
        <f t="shared" si="338"/>
        <v>0</v>
      </c>
      <c r="AM493" s="91">
        <f t="shared" si="339"/>
        <v>0</v>
      </c>
      <c r="AN493" s="92"/>
      <c r="AO493" s="92"/>
    </row>
    <row r="494" spans="1:43" s="93" customFormat="1" ht="15.75" customHeight="1" outlineLevel="1" x14ac:dyDescent="0.25">
      <c r="A494" s="82">
        <f t="shared" si="340"/>
        <v>5</v>
      </c>
      <c r="B494" s="83" t="s">
        <v>65</v>
      </c>
      <c r="C494" s="84">
        <v>1</v>
      </c>
      <c r="D494" s="84">
        <v>1</v>
      </c>
      <c r="E494" s="84">
        <v>1</v>
      </c>
      <c r="F494" s="85">
        <v>1.01</v>
      </c>
      <c r="G494" s="86">
        <v>4.2</v>
      </c>
      <c r="H494" s="86">
        <f>H493+H493</f>
        <v>0.7</v>
      </c>
      <c r="I494" s="87">
        <f>(($G494*$H494)+$F494)*$C494*$D494*$E494</f>
        <v>3.95</v>
      </c>
      <c r="J494" s="88">
        <f>(($F494))*$C494*$D494*$E494</f>
        <v>1.01</v>
      </c>
      <c r="K494" s="88">
        <f t="shared" si="341"/>
        <v>1.01</v>
      </c>
      <c r="L494" s="88">
        <f>F494*0.25</f>
        <v>0.2525</v>
      </c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90"/>
      <c r="AF494" s="90"/>
      <c r="AG494" s="91">
        <f t="shared" si="337"/>
        <v>0</v>
      </c>
      <c r="AH494" s="91">
        <f>((I494+L494)*$AH$7)+(J494*$AH$8)</f>
        <v>0.81335482738095255</v>
      </c>
      <c r="AI494" s="91">
        <f>((I494+L494)*$AI$7)+(J494*$AI$8)</f>
        <v>0.16315395000000002</v>
      </c>
      <c r="AJ494" s="91">
        <f>((I494+L494)*$AJ$7)+(J494*$AJ$8)</f>
        <v>0.24874443749999997</v>
      </c>
      <c r="AK494" s="92">
        <f>J494*$AK$8</f>
        <v>50.792900000000003</v>
      </c>
      <c r="AL494" s="56">
        <f t="shared" si="338"/>
        <v>0.2525</v>
      </c>
      <c r="AM494" s="91">
        <f t="shared" si="339"/>
        <v>0</v>
      </c>
      <c r="AN494" s="92"/>
      <c r="AO494" s="92"/>
    </row>
    <row r="495" spans="1:43" ht="15.75" customHeight="1" outlineLevel="1" x14ac:dyDescent="0.25">
      <c r="A495" s="58">
        <v>6</v>
      </c>
      <c r="B495" s="59" t="s">
        <v>66</v>
      </c>
      <c r="C495" s="45">
        <v>1</v>
      </c>
      <c r="D495" s="45">
        <v>1</v>
      </c>
      <c r="E495" s="45">
        <v>1</v>
      </c>
      <c r="F495" s="60">
        <v>3.72</v>
      </c>
      <c r="G495" s="46">
        <v>7.9</v>
      </c>
      <c r="H495" s="46">
        <v>0.35</v>
      </c>
      <c r="I495" s="81">
        <f>(($G495*$H495)+$F495)*$C495*$D495*$E495</f>
        <v>6.4850000000000003</v>
      </c>
      <c r="J495" s="28">
        <f t="shared" ref="J495:K496" si="342">(($F495))*$C495*$D495*$E495</f>
        <v>3.72</v>
      </c>
      <c r="K495" s="28">
        <f t="shared" si="342"/>
        <v>3.72</v>
      </c>
      <c r="L495" s="2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9"/>
      <c r="AF495" s="39"/>
      <c r="AG495" s="43">
        <f t="shared" si="337"/>
        <v>0</v>
      </c>
      <c r="AH495" s="56">
        <f>((I495+L495)*$AH$7)+(J495*$AH$8)</f>
        <v>1.8201632738095239</v>
      </c>
      <c r="AI495" s="56">
        <f>((I495+L495)*$AI$7)+(J495*$AI$8)</f>
        <v>0.36511350000000009</v>
      </c>
      <c r="AJ495" s="56">
        <f>((I495+L495)*$AJ$7)+(J495*$AJ$8)</f>
        <v>0.55665187500000002</v>
      </c>
      <c r="AK495" s="61">
        <f>J495*$AK$8</f>
        <v>187.0788</v>
      </c>
      <c r="AL495" s="56">
        <f t="shared" si="338"/>
        <v>0</v>
      </c>
      <c r="AM495" s="43">
        <f t="shared" si="339"/>
        <v>0</v>
      </c>
      <c r="AN495" s="49"/>
      <c r="AO495" s="49"/>
    </row>
    <row r="496" spans="1:43" ht="15.75" customHeight="1" outlineLevel="1" x14ac:dyDescent="0.25">
      <c r="A496" s="58">
        <f t="shared" si="340"/>
        <v>7</v>
      </c>
      <c r="B496" s="59" t="s">
        <v>67</v>
      </c>
      <c r="C496" s="45">
        <v>1</v>
      </c>
      <c r="D496" s="45">
        <v>1</v>
      </c>
      <c r="E496" s="45">
        <v>1</v>
      </c>
      <c r="F496" s="60">
        <v>3.36</v>
      </c>
      <c r="G496" s="46">
        <v>7.6</v>
      </c>
      <c r="H496" s="46">
        <v>0.35</v>
      </c>
      <c r="I496" s="81">
        <f>(($G496*$H496)+$F496)*$C496*$D496*$E496</f>
        <v>6.02</v>
      </c>
      <c r="J496" s="28">
        <f t="shared" si="342"/>
        <v>3.36</v>
      </c>
      <c r="K496" s="28">
        <f t="shared" si="342"/>
        <v>3.36</v>
      </c>
      <c r="L496" s="2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9"/>
      <c r="AF496" s="39"/>
      <c r="AG496" s="43">
        <f t="shared" si="337"/>
        <v>0</v>
      </c>
      <c r="AH496" s="56">
        <f>((I496+L496)*$AH$7)+(J496*$AH$8)</f>
        <v>1.6652696666666666</v>
      </c>
      <c r="AI496" s="56">
        <f>((I496+L496)*$AI$7)+(J496*$AI$8)</f>
        <v>0.33404280000000003</v>
      </c>
      <c r="AJ496" s="56">
        <f>((I496+L496)*$AJ$7)+(J496*$AJ$8)</f>
        <v>0.50928149999999994</v>
      </c>
      <c r="AK496" s="61">
        <f>J496*$AK$8</f>
        <v>168.9744</v>
      </c>
      <c r="AL496" s="56">
        <f t="shared" si="338"/>
        <v>0</v>
      </c>
      <c r="AM496" s="43">
        <f t="shared" si="339"/>
        <v>0</v>
      </c>
      <c r="AN496" s="49"/>
      <c r="AO496" s="49"/>
    </row>
    <row r="497" spans="1:41" ht="15.75" customHeight="1" outlineLevel="1" x14ac:dyDescent="0.25">
      <c r="A497" s="58"/>
      <c r="B497" s="59"/>
      <c r="C497" s="45"/>
      <c r="D497" s="45"/>
      <c r="E497" s="45"/>
      <c r="F497" s="60"/>
      <c r="G497" s="46"/>
      <c r="H497" s="46"/>
      <c r="I497" s="63"/>
      <c r="J497" s="63"/>
      <c r="K497" s="63"/>
      <c r="L497" s="63"/>
      <c r="M497" s="81"/>
      <c r="N497" s="28"/>
      <c r="O497" s="28"/>
      <c r="P497" s="81"/>
      <c r="Q497" s="28"/>
      <c r="R497" s="2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9"/>
      <c r="AF497" s="39"/>
      <c r="AG497" s="43"/>
      <c r="AH497" s="56"/>
      <c r="AI497" s="56"/>
      <c r="AJ497" s="62"/>
      <c r="AK497" s="61"/>
      <c r="AL497" s="56"/>
      <c r="AM497" s="43"/>
      <c r="AN497" s="49"/>
      <c r="AO497" s="49"/>
    </row>
    <row r="498" spans="1:41" ht="15.75" customHeight="1" outlineLevel="1" x14ac:dyDescent="0.25">
      <c r="A498" s="33"/>
      <c r="B498" s="44" t="s">
        <v>135</v>
      </c>
      <c r="C498" s="45"/>
      <c r="D498" s="45"/>
      <c r="E498" s="45"/>
      <c r="F498" s="46"/>
      <c r="G498" s="46"/>
      <c r="H498" s="46"/>
      <c r="I498" s="38"/>
      <c r="J498" s="46"/>
      <c r="K498" s="46"/>
      <c r="L498" s="46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9"/>
      <c r="AF498" s="39"/>
      <c r="AG498" s="47"/>
      <c r="AH498" s="47"/>
      <c r="AI498" s="47"/>
      <c r="AJ498" s="48"/>
      <c r="AK498" s="49"/>
      <c r="AL498" s="56"/>
      <c r="AM498" s="47"/>
      <c r="AN498" s="49"/>
      <c r="AO498" s="49"/>
    </row>
    <row r="499" spans="1:41" ht="15.75" customHeight="1" outlineLevel="1" x14ac:dyDescent="0.25">
      <c r="A499" s="58">
        <v>1</v>
      </c>
      <c r="B499" s="59" t="s">
        <v>63</v>
      </c>
      <c r="C499" s="45">
        <v>1</v>
      </c>
      <c r="D499" s="45">
        <v>1</v>
      </c>
      <c r="E499" s="45">
        <v>1</v>
      </c>
      <c r="F499" s="60">
        <v>5</v>
      </c>
      <c r="G499" s="46">
        <v>9.25</v>
      </c>
      <c r="H499" s="46">
        <v>0.3</v>
      </c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81">
        <f>(($G499*$H499)+$F499)*$C499*$D499*$E499</f>
        <v>7.7750000000000004</v>
      </c>
      <c r="T499" s="28">
        <f>(($F499))*$C499*$D499*$E499</f>
        <v>5</v>
      </c>
      <c r="U499" s="28">
        <f>(($F499))*$C499*$D499*$E499</f>
        <v>5</v>
      </c>
      <c r="V499" s="38"/>
      <c r="W499" s="38"/>
      <c r="X499" s="38"/>
      <c r="Y499" s="38"/>
      <c r="Z499" s="38"/>
      <c r="AA499" s="38"/>
      <c r="AB499" s="38"/>
      <c r="AC499" s="38"/>
      <c r="AD499" s="38"/>
      <c r="AE499" s="39"/>
      <c r="AF499" s="39"/>
      <c r="AG499" s="43">
        <f>($F499+$G499)*AG$7</f>
        <v>0</v>
      </c>
      <c r="AH499" s="56">
        <f>((S499+U499)*$AH$7)+(T499*$AH$8)</f>
        <v>2.976963630952381</v>
      </c>
      <c r="AI499" s="56">
        <f>((S499+U499)*$AI$7)+(T499*$AI$8)</f>
        <v>0.59716049999999998</v>
      </c>
      <c r="AJ499" s="56">
        <f>((S499+U499)*$AJ$7)+(T499*$AJ$8)</f>
        <v>0.91043062499999994</v>
      </c>
      <c r="AK499" s="61">
        <f>T499*$AK$8</f>
        <v>251.45</v>
      </c>
      <c r="AL499" s="56">
        <f t="shared" si="338"/>
        <v>0</v>
      </c>
      <c r="AM499" s="43">
        <f>($F499+$G499)*AM$7</f>
        <v>0</v>
      </c>
      <c r="AN499" s="49"/>
      <c r="AO499" s="49"/>
    </row>
    <row r="500" spans="1:41" ht="15.75" customHeight="1" outlineLevel="1" x14ac:dyDescent="0.25">
      <c r="A500" s="58">
        <f>1+A499</f>
        <v>2</v>
      </c>
      <c r="B500" s="59" t="s">
        <v>14</v>
      </c>
      <c r="C500" s="45">
        <v>1</v>
      </c>
      <c r="D500" s="45">
        <v>1</v>
      </c>
      <c r="E500" s="45">
        <v>1</v>
      </c>
      <c r="F500" s="60">
        <v>2.29</v>
      </c>
      <c r="G500" s="46">
        <v>6.65</v>
      </c>
      <c r="H500" s="46">
        <v>0.3</v>
      </c>
      <c r="I500" s="63"/>
      <c r="J500" s="63"/>
      <c r="K500" s="63"/>
      <c r="L500" s="63"/>
      <c r="M500" s="81"/>
      <c r="N500" s="28"/>
      <c r="O500" s="28"/>
      <c r="P500" s="81">
        <f>(($G500*$H500)+$F500)*$C500*$D500*$E500</f>
        <v>4.2850000000000001</v>
      </c>
      <c r="Q500" s="28">
        <f>(($F500))*$C500*$D500*$E500</f>
        <v>2.29</v>
      </c>
      <c r="R500" s="28">
        <f>(($F500))*$C500*$D500*$E500</f>
        <v>2.29</v>
      </c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9"/>
      <c r="AF500" s="39"/>
      <c r="AG500" s="43">
        <f>($F500+$G500)*AG$7</f>
        <v>0</v>
      </c>
      <c r="AH500" s="56">
        <f>((P500+R500)*$AH$7)+(Q500*$AH$8)</f>
        <v>1.4580912976190477</v>
      </c>
      <c r="AI500" s="56">
        <f>((P500+R500)*$AI$7)+(Q500*$AI$8)</f>
        <v>0.29248410000000002</v>
      </c>
      <c r="AJ500" s="56">
        <f>((P500+R500)*$AJ$7)+(Q500*$AJ$8)</f>
        <v>0.44592112499999992</v>
      </c>
      <c r="AK500" s="61">
        <f>Q500*$AK$8</f>
        <v>115.1641</v>
      </c>
      <c r="AL500" s="56">
        <f t="shared" si="338"/>
        <v>0</v>
      </c>
      <c r="AM500" s="43">
        <f>($F500+$G500)*AM$7</f>
        <v>0</v>
      </c>
      <c r="AN500" s="49"/>
      <c r="AO500" s="49"/>
    </row>
    <row r="501" spans="1:41" s="93" customFormat="1" ht="15.75" customHeight="1" outlineLevel="1" x14ac:dyDescent="0.25">
      <c r="A501" s="82">
        <f t="shared" ref="A501:A502" si="343">1+A500</f>
        <v>3</v>
      </c>
      <c r="B501" s="83" t="s">
        <v>59</v>
      </c>
      <c r="C501" s="84">
        <v>1</v>
      </c>
      <c r="D501" s="84">
        <v>1</v>
      </c>
      <c r="E501" s="84">
        <v>1</v>
      </c>
      <c r="F501" s="85">
        <v>1.92</v>
      </c>
      <c r="G501" s="86">
        <v>5.55</v>
      </c>
      <c r="H501" s="46">
        <v>0.35</v>
      </c>
      <c r="I501" s="87">
        <f>(($G501*$H501)+$F501)*$C501*$D501*$E501</f>
        <v>3.8624999999999998</v>
      </c>
      <c r="J501" s="88">
        <f>(($F501))*$C501*$D501*$E501</f>
        <v>1.92</v>
      </c>
      <c r="K501" s="88">
        <f t="shared" ref="K501:K502" si="344">(($F501))*$C501*$D501*$E501</f>
        <v>1.92</v>
      </c>
      <c r="L501" s="88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90"/>
      <c r="AF501" s="90"/>
      <c r="AG501" s="91">
        <f>($F501+$G501)*AG$7</f>
        <v>0</v>
      </c>
      <c r="AH501" s="91">
        <f>((I501+L501)*$AH$7)+(J501*$AH$8)</f>
        <v>1.0068084464285714</v>
      </c>
      <c r="AI501" s="91">
        <f>((I501+L501)*$AI$7)+(J501*$AI$8)</f>
        <v>0.20195954999999999</v>
      </c>
      <c r="AJ501" s="91">
        <f>((I501+L501)*$AJ$7)+(J501*$AJ$8)</f>
        <v>0.30790743749999994</v>
      </c>
      <c r="AK501" s="92">
        <f>J501*$AK$8</f>
        <v>96.556799999999996</v>
      </c>
      <c r="AL501" s="56">
        <f t="shared" si="338"/>
        <v>0</v>
      </c>
      <c r="AM501" s="91">
        <f>($F501+$G501)*AM$7</f>
        <v>0</v>
      </c>
      <c r="AN501" s="92"/>
      <c r="AO501" s="92"/>
    </row>
    <row r="502" spans="1:41" s="93" customFormat="1" ht="15.75" customHeight="1" outlineLevel="1" x14ac:dyDescent="0.25">
      <c r="A502" s="82">
        <f t="shared" si="343"/>
        <v>4</v>
      </c>
      <c r="B502" s="83" t="s">
        <v>65</v>
      </c>
      <c r="C502" s="84">
        <v>1</v>
      </c>
      <c r="D502" s="84">
        <v>1</v>
      </c>
      <c r="E502" s="84">
        <v>1</v>
      </c>
      <c r="F502" s="85">
        <v>1.0129999999999999</v>
      </c>
      <c r="G502" s="86">
        <v>4.2</v>
      </c>
      <c r="H502" s="86">
        <f>H501+H501</f>
        <v>0.7</v>
      </c>
      <c r="I502" s="87">
        <f>(($G502*$H502)+$F502)*$C502*$D502*$E502</f>
        <v>3.9529999999999998</v>
      </c>
      <c r="J502" s="88">
        <f>(($F502))*$C502*$D502*$E502</f>
        <v>1.0129999999999999</v>
      </c>
      <c r="K502" s="88">
        <f t="shared" si="344"/>
        <v>1.0129999999999999</v>
      </c>
      <c r="L502" s="88">
        <f>F502*0.25</f>
        <v>0.25324999999999998</v>
      </c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90"/>
      <c r="AF502" s="90"/>
      <c r="AG502" s="91">
        <f t="shared" ref="AG502" si="345">($F502+$G502)*AG$7</f>
        <v>0</v>
      </c>
      <c r="AH502" s="91">
        <f>((I502+L502)*$AH$7)+(J502*$AH$8)</f>
        <v>0.81462926845238093</v>
      </c>
      <c r="AI502" s="91">
        <f>((I502+L502)*$AI$7)+(J502*$AI$8)</f>
        <v>0.16340959500000002</v>
      </c>
      <c r="AJ502" s="91">
        <f>((I502+L502)*$AJ$7)+(J502*$AJ$8)</f>
        <v>0.24913419374999995</v>
      </c>
      <c r="AK502" s="92">
        <f>J502*$AK$8</f>
        <v>50.943769999999994</v>
      </c>
      <c r="AL502" s="56">
        <f t="shared" si="338"/>
        <v>0.25324999999999998</v>
      </c>
      <c r="AM502" s="91">
        <f t="shared" ref="AM502" si="346">($F502+$G502)*AM$7</f>
        <v>0</v>
      </c>
      <c r="AN502" s="92"/>
      <c r="AO502" s="92"/>
    </row>
    <row r="503" spans="1:41" ht="15.75" customHeight="1" outlineLevel="1" x14ac:dyDescent="0.25">
      <c r="A503" s="58">
        <v>5</v>
      </c>
      <c r="B503" s="59" t="s">
        <v>66</v>
      </c>
      <c r="C503" s="45">
        <v>1</v>
      </c>
      <c r="D503" s="45">
        <v>1</v>
      </c>
      <c r="E503" s="45">
        <v>1</v>
      </c>
      <c r="F503" s="60">
        <v>3.64</v>
      </c>
      <c r="G503" s="46">
        <v>7.8</v>
      </c>
      <c r="H503" s="46">
        <v>0.35</v>
      </c>
      <c r="I503" s="81">
        <f>(($G503*$H503)+$F503)*$C503*$D503*$E503</f>
        <v>6.37</v>
      </c>
      <c r="J503" s="28">
        <f t="shared" ref="J503:K504" si="347">(($F503))*$C503*$D503*$E503</f>
        <v>3.64</v>
      </c>
      <c r="K503" s="28">
        <f t="shared" si="347"/>
        <v>3.64</v>
      </c>
      <c r="L503" s="2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9"/>
      <c r="AF503" s="39"/>
      <c r="AG503" s="43">
        <f>($F503+$G503)*AG$7</f>
        <v>0</v>
      </c>
      <c r="AH503" s="56">
        <f>((I503+L503)*$AH$7)+(J503*$AH$8)</f>
        <v>1.7842175</v>
      </c>
      <c r="AI503" s="56">
        <f>((I503+L503)*$AI$7)+(J503*$AI$8)</f>
        <v>0.35790300000000003</v>
      </c>
      <c r="AJ503" s="56">
        <f>((I503+L503)*$AJ$7)+(J503*$AJ$8)</f>
        <v>0.54565874999999997</v>
      </c>
      <c r="AK503" s="61">
        <f>J503*$AK$8</f>
        <v>183.0556</v>
      </c>
      <c r="AL503" s="56">
        <f t="shared" si="338"/>
        <v>0</v>
      </c>
      <c r="AM503" s="43">
        <f>($F503+$G503)*AM$7</f>
        <v>0</v>
      </c>
      <c r="AN503" s="49"/>
      <c r="AO503" s="49"/>
    </row>
    <row r="504" spans="1:41" ht="15.75" customHeight="1" outlineLevel="1" x14ac:dyDescent="0.25">
      <c r="A504" s="58">
        <f t="shared" ref="A504" si="348">1+A503</f>
        <v>6</v>
      </c>
      <c r="B504" s="59" t="s">
        <v>67</v>
      </c>
      <c r="C504" s="45">
        <v>1</v>
      </c>
      <c r="D504" s="45">
        <v>1</v>
      </c>
      <c r="E504" s="45">
        <v>1</v>
      </c>
      <c r="F504" s="60">
        <v>2.9</v>
      </c>
      <c r="G504" s="46">
        <v>7.05</v>
      </c>
      <c r="H504" s="46">
        <v>0.35</v>
      </c>
      <c r="I504" s="81">
        <f>(($G504*$H504)+$F504)*$C504*$D504*$E504</f>
        <v>5.3674999999999997</v>
      </c>
      <c r="J504" s="28">
        <f t="shared" si="347"/>
        <v>2.9</v>
      </c>
      <c r="K504" s="28">
        <f t="shared" si="347"/>
        <v>2.9</v>
      </c>
      <c r="L504" s="2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9"/>
      <c r="AF504" s="39"/>
      <c r="AG504" s="43">
        <f>($F504+$G504)*AG$7</f>
        <v>0</v>
      </c>
      <c r="AH504" s="56">
        <f>((I504+L504)*$AH$7)+(J504*$AH$8)</f>
        <v>1.4597251964285713</v>
      </c>
      <c r="AI504" s="56">
        <f>((I504+L504)*$AI$7)+(J504*$AI$8)</f>
        <v>0.29281184999999998</v>
      </c>
      <c r="AJ504" s="56">
        <f>((I504+L504)*$AJ$7)+(J504*$AJ$8)</f>
        <v>0.44642081249999999</v>
      </c>
      <c r="AK504" s="61">
        <f>J504*$AK$8</f>
        <v>145.84099999999998</v>
      </c>
      <c r="AL504" s="56">
        <f t="shared" si="338"/>
        <v>0</v>
      </c>
      <c r="AM504" s="43">
        <f>($F504+$G504)*AM$7</f>
        <v>0</v>
      </c>
      <c r="AN504" s="49"/>
      <c r="AO504" s="49"/>
    </row>
    <row r="505" spans="1:41" ht="15.75" customHeight="1" outlineLevel="1" x14ac:dyDescent="0.25">
      <c r="A505" s="58"/>
      <c r="B505" s="59"/>
      <c r="C505" s="94"/>
      <c r="D505" s="94"/>
      <c r="E505" s="94"/>
      <c r="F505" s="60"/>
      <c r="G505" s="60"/>
      <c r="H505" s="60"/>
      <c r="I505" s="81"/>
      <c r="J505" s="28"/>
      <c r="K505" s="28"/>
      <c r="L505" s="28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  <c r="AA505" s="95"/>
      <c r="AB505" s="95"/>
      <c r="AC505" s="95"/>
      <c r="AD505" s="95"/>
      <c r="AE505" s="96"/>
      <c r="AF505" s="96"/>
      <c r="AG505" s="97"/>
      <c r="AH505" s="98"/>
      <c r="AI505" s="98"/>
      <c r="AJ505" s="98"/>
      <c r="AK505" s="54"/>
      <c r="AL505" s="54"/>
      <c r="AM505" s="97"/>
      <c r="AN505" s="28"/>
      <c r="AO505" s="28"/>
    </row>
    <row r="506" spans="1:41" ht="15.75" customHeight="1" outlineLevel="1" x14ac:dyDescent="0.25">
      <c r="A506" s="33"/>
      <c r="B506" s="44" t="s">
        <v>136</v>
      </c>
      <c r="C506" s="45"/>
      <c r="D506" s="45"/>
      <c r="E506" s="45"/>
      <c r="F506" s="46"/>
      <c r="G506" s="46"/>
      <c r="H506" s="46"/>
      <c r="I506" s="38"/>
      <c r="J506" s="46"/>
      <c r="K506" s="46"/>
      <c r="L506" s="46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9"/>
      <c r="AF506" s="39"/>
      <c r="AG506" s="47"/>
      <c r="AH506" s="47"/>
      <c r="AI506" s="47"/>
      <c r="AJ506" s="48"/>
      <c r="AK506" s="49"/>
      <c r="AL506" s="56">
        <f t="shared" si="338"/>
        <v>0</v>
      </c>
      <c r="AM506" s="47"/>
      <c r="AN506" s="49"/>
      <c r="AO506" s="49"/>
    </row>
    <row r="507" spans="1:41" ht="15.75" customHeight="1" outlineLevel="1" x14ac:dyDescent="0.25">
      <c r="A507" s="58">
        <v>1</v>
      </c>
      <c r="B507" s="59" t="s">
        <v>63</v>
      </c>
      <c r="C507" s="45">
        <v>1</v>
      </c>
      <c r="D507" s="45">
        <v>1</v>
      </c>
      <c r="E507" s="45">
        <v>1</v>
      </c>
      <c r="F507" s="60">
        <v>6.22</v>
      </c>
      <c r="G507" s="46">
        <v>10.65</v>
      </c>
      <c r="H507" s="46">
        <v>0.3</v>
      </c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81">
        <f>(($G507*$H507)+$F507)*$C507*$D507*$E507</f>
        <v>9.4149999999999991</v>
      </c>
      <c r="T507" s="28">
        <f>(($F507))*$C507*$D507*$E507</f>
        <v>6.22</v>
      </c>
      <c r="U507" s="28">
        <f>(($F507))*$C507*$D507*$E507</f>
        <v>6.22</v>
      </c>
      <c r="V507" s="38"/>
      <c r="W507" s="38"/>
      <c r="X507" s="38"/>
      <c r="Y507" s="38"/>
      <c r="Z507" s="38"/>
      <c r="AA507" s="38"/>
      <c r="AB507" s="38"/>
      <c r="AC507" s="38"/>
      <c r="AD507" s="38"/>
      <c r="AE507" s="39"/>
      <c r="AF507" s="39"/>
      <c r="AG507" s="43">
        <f t="shared" ref="AG507:AG512" si="349">($F507+$G507)*AG$7</f>
        <v>0</v>
      </c>
      <c r="AH507" s="56">
        <f>((S507+U507)*$AH$7)+(T507*$AH$8)</f>
        <v>3.6697367261904761</v>
      </c>
      <c r="AI507" s="56">
        <f>((S507+U507)*$AI$7)+(T507*$AI$8)</f>
        <v>0.73612650000000002</v>
      </c>
      <c r="AJ507" s="56">
        <f>((S507+U507)*$AJ$7)+(T507*$AJ$8)</f>
        <v>1.1222981249999997</v>
      </c>
      <c r="AK507" s="61">
        <f>T507*$AK$8</f>
        <v>312.80379999999997</v>
      </c>
      <c r="AL507" s="56">
        <f t="shared" si="338"/>
        <v>0</v>
      </c>
      <c r="AM507" s="43">
        <f t="shared" ref="AM507:AM512" si="350">($F507+$G507)*AM$7</f>
        <v>0</v>
      </c>
      <c r="AN507" s="49"/>
      <c r="AO507" s="49"/>
    </row>
    <row r="508" spans="1:41" ht="15.75" customHeight="1" outlineLevel="1" x14ac:dyDescent="0.25">
      <c r="A508" s="58">
        <f>1+A507</f>
        <v>2</v>
      </c>
      <c r="B508" s="59" t="s">
        <v>14</v>
      </c>
      <c r="C508" s="45">
        <v>1</v>
      </c>
      <c r="D508" s="45">
        <v>1</v>
      </c>
      <c r="E508" s="45">
        <v>1</v>
      </c>
      <c r="F508" s="60">
        <v>2.29</v>
      </c>
      <c r="G508" s="46">
        <v>6.65</v>
      </c>
      <c r="H508" s="46">
        <v>0.3</v>
      </c>
      <c r="I508" s="63"/>
      <c r="J508" s="63"/>
      <c r="K508" s="63"/>
      <c r="L508" s="63"/>
      <c r="M508" s="81"/>
      <c r="N508" s="28"/>
      <c r="O508" s="28"/>
      <c r="P508" s="81">
        <f>(($G508*$H508)+$F508)*$C508*$D508*$E508</f>
        <v>4.2850000000000001</v>
      </c>
      <c r="Q508" s="28">
        <f>(($F508))*$C508*$D508*$E508</f>
        <v>2.29</v>
      </c>
      <c r="R508" s="28">
        <f>(($F508))*$C508*$D508*$E508</f>
        <v>2.29</v>
      </c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9"/>
      <c r="AF508" s="39"/>
      <c r="AG508" s="43">
        <f t="shared" si="349"/>
        <v>0</v>
      </c>
      <c r="AH508" s="56">
        <f>((P508+R508)*$AH$7)+(Q508*$AH$8)</f>
        <v>1.4580912976190477</v>
      </c>
      <c r="AI508" s="56">
        <f>((P508+R508)*$AI$7)+(Q508*$AI$8)</f>
        <v>0.29248410000000002</v>
      </c>
      <c r="AJ508" s="56">
        <f>((P508+R508)*$AJ$7)+(Q508*$AJ$8)</f>
        <v>0.44592112499999992</v>
      </c>
      <c r="AK508" s="61">
        <f>Q508*$AK$8</f>
        <v>115.1641</v>
      </c>
      <c r="AL508" s="56">
        <f t="shared" si="338"/>
        <v>0</v>
      </c>
      <c r="AM508" s="43">
        <f t="shared" si="350"/>
        <v>0</v>
      </c>
      <c r="AN508" s="49"/>
      <c r="AO508" s="49"/>
    </row>
    <row r="509" spans="1:41" s="93" customFormat="1" ht="15.75" customHeight="1" outlineLevel="1" x14ac:dyDescent="0.25">
      <c r="A509" s="82">
        <v>3</v>
      </c>
      <c r="B509" s="83" t="s">
        <v>59</v>
      </c>
      <c r="C509" s="84">
        <v>1</v>
      </c>
      <c r="D509" s="84">
        <v>1</v>
      </c>
      <c r="E509" s="84">
        <v>1</v>
      </c>
      <c r="F509" s="85">
        <v>1.92</v>
      </c>
      <c r="G509" s="86">
        <v>5.55</v>
      </c>
      <c r="H509" s="46">
        <v>0.35</v>
      </c>
      <c r="I509" s="87">
        <f>(($G509*$H509)+$F509)*$C509*$D509*$E509</f>
        <v>3.8624999999999998</v>
      </c>
      <c r="J509" s="88">
        <f>(($F509))*$C509*$D509*$E509</f>
        <v>1.92</v>
      </c>
      <c r="K509" s="88">
        <f>(($F509))*$C509*$D509*$E509</f>
        <v>1.92</v>
      </c>
      <c r="L509" s="88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90"/>
      <c r="AF509" s="90"/>
      <c r="AG509" s="91">
        <f t="shared" si="349"/>
        <v>0</v>
      </c>
      <c r="AH509" s="91">
        <f>((I509+L509)*$AH$7)+(J509*$AH$8)</f>
        <v>1.0068084464285714</v>
      </c>
      <c r="AI509" s="91">
        <f>((I509+L509)*$AI$7)+(J509*$AI$8)</f>
        <v>0.20195954999999999</v>
      </c>
      <c r="AJ509" s="91">
        <f>((I509+L509)*$AJ$7)+(J509*$AJ$8)</f>
        <v>0.30790743749999994</v>
      </c>
      <c r="AK509" s="92">
        <f>J509*$AK$8</f>
        <v>96.556799999999996</v>
      </c>
      <c r="AL509" s="56">
        <f t="shared" si="338"/>
        <v>0</v>
      </c>
      <c r="AM509" s="91">
        <f t="shared" si="350"/>
        <v>0</v>
      </c>
      <c r="AN509" s="92"/>
      <c r="AO509" s="92"/>
    </row>
    <row r="510" spans="1:41" s="93" customFormat="1" ht="15.75" customHeight="1" outlineLevel="1" x14ac:dyDescent="0.25">
      <c r="A510" s="82">
        <f>1+A509</f>
        <v>4</v>
      </c>
      <c r="B510" s="83" t="s">
        <v>65</v>
      </c>
      <c r="C510" s="84">
        <v>1</v>
      </c>
      <c r="D510" s="84">
        <v>1</v>
      </c>
      <c r="E510" s="84">
        <v>1</v>
      </c>
      <c r="F510" s="85">
        <v>1.0129999999999999</v>
      </c>
      <c r="G510" s="86">
        <v>4.2</v>
      </c>
      <c r="H510" s="86">
        <f>H509+H509</f>
        <v>0.7</v>
      </c>
      <c r="I510" s="87">
        <f>(($G510*$H510)+$F510)*$C510*$D510*$E510</f>
        <v>3.9529999999999998</v>
      </c>
      <c r="J510" s="88">
        <f>(($F510))*$C510*$D510*$E510</f>
        <v>1.0129999999999999</v>
      </c>
      <c r="K510" s="88">
        <f>(($F510))*$C510*$D510*$E510</f>
        <v>1.0129999999999999</v>
      </c>
      <c r="L510" s="88">
        <f>F510*0.25</f>
        <v>0.25324999999999998</v>
      </c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90"/>
      <c r="AF510" s="90"/>
      <c r="AG510" s="91">
        <f t="shared" si="349"/>
        <v>0</v>
      </c>
      <c r="AH510" s="91">
        <f>((I510+L510)*$AH$7)+(J510*$AH$8)</f>
        <v>0.81462926845238093</v>
      </c>
      <c r="AI510" s="91">
        <f>((I510+L510)*$AI$7)+(J510*$AI$8)</f>
        <v>0.16340959500000002</v>
      </c>
      <c r="AJ510" s="91">
        <f>((I510+L510)*$AJ$7)+(J510*$AJ$8)</f>
        <v>0.24913419374999995</v>
      </c>
      <c r="AK510" s="92">
        <f>J510*$AK$8</f>
        <v>50.943769999999994</v>
      </c>
      <c r="AL510" s="56">
        <f t="shared" si="338"/>
        <v>0.25324999999999998</v>
      </c>
      <c r="AM510" s="91">
        <f t="shared" si="350"/>
        <v>0</v>
      </c>
      <c r="AN510" s="92"/>
      <c r="AO510" s="92"/>
    </row>
    <row r="511" spans="1:41" ht="15.75" customHeight="1" outlineLevel="1" x14ac:dyDescent="0.25">
      <c r="A511" s="58">
        <v>5</v>
      </c>
      <c r="B511" s="59" t="s">
        <v>66</v>
      </c>
      <c r="C511" s="45">
        <v>1</v>
      </c>
      <c r="D511" s="45">
        <v>1</v>
      </c>
      <c r="E511" s="45">
        <v>1</v>
      </c>
      <c r="F511" s="60">
        <v>3.64</v>
      </c>
      <c r="G511" s="46">
        <v>7.8</v>
      </c>
      <c r="H511" s="46">
        <v>0.35</v>
      </c>
      <c r="I511" s="81">
        <f>(($G511*$H511)+$F511)*$C511*$D511*$E511</f>
        <v>6.37</v>
      </c>
      <c r="J511" s="28">
        <f t="shared" ref="J511:K512" si="351">(($F511))*$C511*$D511*$E511</f>
        <v>3.64</v>
      </c>
      <c r="K511" s="28">
        <f t="shared" si="351"/>
        <v>3.64</v>
      </c>
      <c r="L511" s="2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9"/>
      <c r="AF511" s="39"/>
      <c r="AG511" s="43">
        <f t="shared" si="349"/>
        <v>0</v>
      </c>
      <c r="AH511" s="56">
        <f>((I511+L511)*$AH$7)+(J511*$AH$8)</f>
        <v>1.7842175</v>
      </c>
      <c r="AI511" s="56">
        <f>((I511+L511)*$AI$7)+(J511*$AI$8)</f>
        <v>0.35790300000000003</v>
      </c>
      <c r="AJ511" s="56">
        <f>((I511+L511)*$AJ$7)+(J511*$AJ$8)</f>
        <v>0.54565874999999997</v>
      </c>
      <c r="AK511" s="61">
        <f>J511*$AK$8</f>
        <v>183.0556</v>
      </c>
      <c r="AL511" s="56">
        <f t="shared" si="338"/>
        <v>0</v>
      </c>
      <c r="AM511" s="43">
        <f t="shared" si="350"/>
        <v>0</v>
      </c>
      <c r="AN511" s="49"/>
      <c r="AO511" s="49"/>
    </row>
    <row r="512" spans="1:41" ht="15.75" customHeight="1" outlineLevel="1" x14ac:dyDescent="0.25">
      <c r="A512" s="58">
        <f t="shared" ref="A512" si="352">1+A511</f>
        <v>6</v>
      </c>
      <c r="B512" s="59" t="s">
        <v>67</v>
      </c>
      <c r="C512" s="45">
        <v>1</v>
      </c>
      <c r="D512" s="45">
        <v>1</v>
      </c>
      <c r="E512" s="45">
        <v>1</v>
      </c>
      <c r="F512" s="60">
        <v>2.9</v>
      </c>
      <c r="G512" s="46">
        <v>7.05</v>
      </c>
      <c r="H512" s="46">
        <v>0.35</v>
      </c>
      <c r="I512" s="81">
        <f>(($G512*$H512)+$F512)*$C512*$D512*$E512</f>
        <v>5.3674999999999997</v>
      </c>
      <c r="J512" s="28">
        <f t="shared" si="351"/>
        <v>2.9</v>
      </c>
      <c r="K512" s="28">
        <f t="shared" si="351"/>
        <v>2.9</v>
      </c>
      <c r="L512" s="2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9"/>
      <c r="AF512" s="39"/>
      <c r="AG512" s="43">
        <f t="shared" si="349"/>
        <v>0</v>
      </c>
      <c r="AH512" s="56">
        <f>((I512+L512)*$AH$7)+(J512*$AH$8)</f>
        <v>1.4597251964285713</v>
      </c>
      <c r="AI512" s="56">
        <f>((I512+L512)*$AI$7)+(J512*$AI$8)</f>
        <v>0.29281184999999998</v>
      </c>
      <c r="AJ512" s="56">
        <f>((I512+L512)*$AJ$7)+(J512*$AJ$8)</f>
        <v>0.44642081249999999</v>
      </c>
      <c r="AK512" s="61">
        <f>J512*$AK$8</f>
        <v>145.84099999999998</v>
      </c>
      <c r="AL512" s="56">
        <f t="shared" si="338"/>
        <v>0</v>
      </c>
      <c r="AM512" s="43">
        <f t="shared" si="350"/>
        <v>0</v>
      </c>
      <c r="AN512" s="49"/>
      <c r="AO512" s="49"/>
    </row>
    <row r="513" spans="1:41" ht="15.75" customHeight="1" outlineLevel="1" x14ac:dyDescent="0.25">
      <c r="A513" s="99"/>
      <c r="B513" s="34"/>
      <c r="C513" s="35"/>
      <c r="D513" s="35"/>
      <c r="E513" s="35"/>
      <c r="F513" s="36"/>
      <c r="G513" s="37"/>
      <c r="H513" s="37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81"/>
      <c r="T513" s="28"/>
      <c r="U513" s="28"/>
      <c r="V513" s="38"/>
      <c r="W513" s="38"/>
      <c r="X513" s="38"/>
      <c r="Y513" s="38"/>
      <c r="Z513" s="38"/>
      <c r="AA513" s="38"/>
      <c r="AB513" s="38"/>
      <c r="AC513" s="38"/>
      <c r="AD513" s="38"/>
      <c r="AE513" s="39"/>
      <c r="AF513" s="39"/>
      <c r="AG513" s="40"/>
      <c r="AH513" s="41"/>
      <c r="AI513" s="41"/>
      <c r="AJ513" s="41"/>
      <c r="AK513" s="42"/>
      <c r="AL513" s="56"/>
      <c r="AM513" s="40"/>
      <c r="AN513" s="100"/>
      <c r="AO513" s="100"/>
    </row>
    <row r="514" spans="1:41" ht="15.75" customHeight="1" outlineLevel="1" x14ac:dyDescent="0.25">
      <c r="A514" s="33"/>
      <c r="B514" s="44" t="s">
        <v>137</v>
      </c>
      <c r="C514" s="45"/>
      <c r="D514" s="45"/>
      <c r="E514" s="45"/>
      <c r="F514" s="46"/>
      <c r="G514" s="46"/>
      <c r="H514" s="46"/>
      <c r="I514" s="38"/>
      <c r="J514" s="46"/>
      <c r="K514" s="46"/>
      <c r="L514" s="46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9"/>
      <c r="AF514" s="39"/>
      <c r="AG514" s="47"/>
      <c r="AH514" s="47"/>
      <c r="AI514" s="47"/>
      <c r="AJ514" s="48"/>
      <c r="AK514" s="49"/>
      <c r="AL514" s="56"/>
      <c r="AM514" s="47"/>
      <c r="AN514" s="49"/>
      <c r="AO514" s="49"/>
    </row>
    <row r="515" spans="1:41" ht="15.75" customHeight="1" outlineLevel="1" x14ac:dyDescent="0.25">
      <c r="A515" s="58">
        <v>1</v>
      </c>
      <c r="B515" s="59" t="s">
        <v>63</v>
      </c>
      <c r="C515" s="45">
        <v>1</v>
      </c>
      <c r="D515" s="45">
        <v>1</v>
      </c>
      <c r="E515" s="45">
        <v>1</v>
      </c>
      <c r="F515" s="60">
        <v>6.22</v>
      </c>
      <c r="G515" s="46">
        <v>10.65</v>
      </c>
      <c r="H515" s="46">
        <v>0.3</v>
      </c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81">
        <f>(($G515*$H515)+$F515)*$C515*$D515*$E515</f>
        <v>9.4149999999999991</v>
      </c>
      <c r="T515" s="28">
        <f>(($F515))*$C515*$D515*$E515</f>
        <v>6.22</v>
      </c>
      <c r="U515" s="28">
        <f>(($F515))*$C515*$D515*$E515</f>
        <v>6.22</v>
      </c>
      <c r="V515" s="38"/>
      <c r="W515" s="38"/>
      <c r="X515" s="38"/>
      <c r="Y515" s="38"/>
      <c r="Z515" s="38"/>
      <c r="AA515" s="38"/>
      <c r="AB515" s="38"/>
      <c r="AC515" s="38"/>
      <c r="AD515" s="38"/>
      <c r="AE515" s="39"/>
      <c r="AF515" s="39"/>
      <c r="AG515" s="43">
        <f>($F515+$G515)*AG$7</f>
        <v>0</v>
      </c>
      <c r="AH515" s="56">
        <f>((S515+U515)*$AH$7)+(T515*$AH$8)</f>
        <v>3.6697367261904761</v>
      </c>
      <c r="AI515" s="56">
        <f>((S515+U515)*$AI$7)+(T515*$AI$8)</f>
        <v>0.73612650000000002</v>
      </c>
      <c r="AJ515" s="56">
        <f>((S515+U515)*$AJ$7)+(T515*$AJ$8)</f>
        <v>1.1222981249999997</v>
      </c>
      <c r="AK515" s="61">
        <f>T515*$AK$8</f>
        <v>312.80379999999997</v>
      </c>
      <c r="AL515" s="56">
        <f t="shared" si="338"/>
        <v>0</v>
      </c>
      <c r="AM515" s="43">
        <f>($F515+$G515)*AM$7</f>
        <v>0</v>
      </c>
      <c r="AN515" s="49"/>
      <c r="AO515" s="49"/>
    </row>
    <row r="516" spans="1:41" ht="15.75" customHeight="1" outlineLevel="1" x14ac:dyDescent="0.25">
      <c r="A516" s="58">
        <f>1+A515</f>
        <v>2</v>
      </c>
      <c r="B516" s="59" t="s">
        <v>14</v>
      </c>
      <c r="C516" s="45">
        <v>1</v>
      </c>
      <c r="D516" s="45">
        <v>1</v>
      </c>
      <c r="E516" s="45">
        <v>1</v>
      </c>
      <c r="F516" s="60">
        <v>2.29</v>
      </c>
      <c r="G516" s="46">
        <v>6.65</v>
      </c>
      <c r="H516" s="46">
        <v>0.3</v>
      </c>
      <c r="I516" s="63"/>
      <c r="J516" s="63"/>
      <c r="K516" s="63"/>
      <c r="L516" s="63"/>
      <c r="M516" s="81"/>
      <c r="N516" s="28"/>
      <c r="O516" s="28"/>
      <c r="P516" s="81">
        <f>(($G516*$H516)+$F516)*$C516*$D516*$E516</f>
        <v>4.2850000000000001</v>
      </c>
      <c r="Q516" s="28">
        <f>(($F516))*$C516*$D516*$E516</f>
        <v>2.29</v>
      </c>
      <c r="R516" s="28">
        <f>(($F516))*$C516*$D516*$E516</f>
        <v>2.29</v>
      </c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9"/>
      <c r="AF516" s="39"/>
      <c r="AG516" s="43">
        <f>($F516+$G516)*AG$7</f>
        <v>0</v>
      </c>
      <c r="AH516" s="56">
        <f>((P516+R516)*$AH$7)+(Q516*$AH$8)</f>
        <v>1.4580912976190477</v>
      </c>
      <c r="AI516" s="56">
        <f>((P516+R516)*$AI$7)+(Q516*$AI$8)</f>
        <v>0.29248410000000002</v>
      </c>
      <c r="AJ516" s="56">
        <f>((P516+R516)*$AJ$7)+(Q516*$AJ$8)</f>
        <v>0.44592112499999992</v>
      </c>
      <c r="AK516" s="61">
        <f>Q516*$AK$8</f>
        <v>115.1641</v>
      </c>
      <c r="AL516" s="56">
        <f t="shared" si="338"/>
        <v>0</v>
      </c>
      <c r="AM516" s="43">
        <f>($F516+$G516)*AM$7</f>
        <v>0</v>
      </c>
      <c r="AN516" s="49"/>
      <c r="AO516" s="49"/>
    </row>
    <row r="517" spans="1:41" s="93" customFormat="1" ht="15.75" customHeight="1" outlineLevel="1" x14ac:dyDescent="0.25">
      <c r="A517" s="82">
        <f t="shared" ref="A517:A518" si="353">1+A516</f>
        <v>3</v>
      </c>
      <c r="B517" s="83" t="s">
        <v>59</v>
      </c>
      <c r="C517" s="84">
        <v>1</v>
      </c>
      <c r="D517" s="84">
        <v>1</v>
      </c>
      <c r="E517" s="84">
        <v>1</v>
      </c>
      <c r="F517" s="85">
        <v>1.72</v>
      </c>
      <c r="G517" s="86">
        <v>5.25</v>
      </c>
      <c r="H517" s="46">
        <v>0.35</v>
      </c>
      <c r="I517" s="87">
        <f>(($G517*$H517)+$F517)*$C517*$D517*$E517</f>
        <v>3.5575000000000001</v>
      </c>
      <c r="J517" s="88">
        <f>(($F517))*$C517*$D517*$E517</f>
        <v>1.72</v>
      </c>
      <c r="K517" s="88">
        <f t="shared" ref="K517:K518" si="354">(($F517))*$C517*$D517*$E517</f>
        <v>1.72</v>
      </c>
      <c r="L517" s="88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90"/>
      <c r="AF517" s="90"/>
      <c r="AG517" s="91">
        <f>($F517+$G517)*AG$7</f>
        <v>0</v>
      </c>
      <c r="AH517" s="91">
        <f>((I517+L517)*$AH$7)+(J517*$AH$8)</f>
        <v>0.91465655357142861</v>
      </c>
      <c r="AI517" s="91">
        <f>((I517+L517)*$AI$7)+(J517*$AI$8)</f>
        <v>0.18347445000000001</v>
      </c>
      <c r="AJ517" s="91">
        <f>((I517+L517)*$AJ$7)+(J517*$AJ$8)</f>
        <v>0.27972506249999995</v>
      </c>
      <c r="AK517" s="92">
        <f>J517*$AK$8</f>
        <v>86.498800000000003</v>
      </c>
      <c r="AL517" s="56">
        <f t="shared" si="338"/>
        <v>0</v>
      </c>
      <c r="AM517" s="91">
        <f>($F517+$G517)*AM$7</f>
        <v>0</v>
      </c>
      <c r="AN517" s="92"/>
      <c r="AO517" s="92"/>
    </row>
    <row r="518" spans="1:41" s="93" customFormat="1" ht="15.75" customHeight="1" outlineLevel="1" x14ac:dyDescent="0.25">
      <c r="A518" s="82">
        <f t="shared" si="353"/>
        <v>4</v>
      </c>
      <c r="B518" s="83" t="s">
        <v>65</v>
      </c>
      <c r="C518" s="84">
        <v>1</v>
      </c>
      <c r="D518" s="84">
        <v>1</v>
      </c>
      <c r="E518" s="84">
        <v>1</v>
      </c>
      <c r="F518" s="85">
        <v>1.0129999999999999</v>
      </c>
      <c r="G518" s="86">
        <v>4.2</v>
      </c>
      <c r="H518" s="86">
        <f>H517+H517</f>
        <v>0.7</v>
      </c>
      <c r="I518" s="87">
        <f>(($G518*$H518)+$F518)*$C518*$D518*$E518</f>
        <v>3.9529999999999998</v>
      </c>
      <c r="J518" s="88">
        <f>(($F518))*$C518*$D518*$E518</f>
        <v>1.0129999999999999</v>
      </c>
      <c r="K518" s="88">
        <f t="shared" si="354"/>
        <v>1.0129999999999999</v>
      </c>
      <c r="L518" s="88">
        <f>F518*0.25</f>
        <v>0.25324999999999998</v>
      </c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90"/>
      <c r="AF518" s="90"/>
      <c r="AG518" s="91">
        <f t="shared" ref="AG518" si="355">($F518+$G518)*AG$7</f>
        <v>0</v>
      </c>
      <c r="AH518" s="91">
        <f>((I518+L518)*$AH$7)+(J518*$AH$8)</f>
        <v>0.81462926845238093</v>
      </c>
      <c r="AI518" s="91">
        <f>((I518+L518)*$AI$7)+(J518*$AI$8)</f>
        <v>0.16340959500000002</v>
      </c>
      <c r="AJ518" s="91">
        <f>((I518+L518)*$AJ$7)+(J518*$AJ$8)</f>
        <v>0.24913419374999995</v>
      </c>
      <c r="AK518" s="92">
        <f>J518*$AK$8</f>
        <v>50.943769999999994</v>
      </c>
      <c r="AL518" s="56">
        <f t="shared" si="338"/>
        <v>0.25324999999999998</v>
      </c>
      <c r="AM518" s="91">
        <f t="shared" ref="AM518" si="356">($F518+$G518)*AM$7</f>
        <v>0</v>
      </c>
      <c r="AN518" s="92"/>
      <c r="AO518" s="92"/>
    </row>
    <row r="519" spans="1:41" ht="15.75" customHeight="1" outlineLevel="1" x14ac:dyDescent="0.25">
      <c r="A519" s="58">
        <v>5</v>
      </c>
      <c r="B519" s="59" t="s">
        <v>66</v>
      </c>
      <c r="C519" s="45">
        <v>1</v>
      </c>
      <c r="D519" s="45">
        <v>1</v>
      </c>
      <c r="E519" s="45">
        <v>1</v>
      </c>
      <c r="F519" s="60">
        <v>3.17</v>
      </c>
      <c r="G519" s="46">
        <v>7.4</v>
      </c>
      <c r="H519" s="46">
        <v>0.35</v>
      </c>
      <c r="I519" s="81">
        <f>(($G519*$H519)+$F519)*$C519*$D519*$E519</f>
        <v>5.76</v>
      </c>
      <c r="J519" s="28">
        <f t="shared" ref="J519:K519" si="357">(($F519))*$C519*$D519*$E519</f>
        <v>3.17</v>
      </c>
      <c r="K519" s="28">
        <f t="shared" si="357"/>
        <v>3.17</v>
      </c>
      <c r="L519" s="2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9"/>
      <c r="AF519" s="39"/>
      <c r="AG519" s="43">
        <f>($F519+$G519)*AG$7</f>
        <v>0</v>
      </c>
      <c r="AH519" s="56">
        <f>((I519+L519)*$AH$7)+(J519*$AH$8)</f>
        <v>1.5816140476190474</v>
      </c>
      <c r="AI519" s="56">
        <f>((I519+L519)*$AI$7)+(J519*$AI$8)</f>
        <v>0.31726200000000004</v>
      </c>
      <c r="AJ519" s="56">
        <f>((I519+L519)*$AJ$7)+(J519*$AJ$8)</f>
        <v>0.48369749999999995</v>
      </c>
      <c r="AK519" s="61">
        <f>J519*$AK$8</f>
        <v>159.41929999999999</v>
      </c>
      <c r="AL519" s="56">
        <f t="shared" si="338"/>
        <v>0</v>
      </c>
      <c r="AM519" s="43">
        <f>($F519+$G519)*AM$7</f>
        <v>0</v>
      </c>
      <c r="AN519" s="49"/>
      <c r="AO519" s="49"/>
    </row>
    <row r="520" spans="1:41" ht="15.75" customHeight="1" outlineLevel="1" x14ac:dyDescent="0.25">
      <c r="A520" s="99"/>
      <c r="B520" s="34"/>
      <c r="C520" s="35"/>
      <c r="D520" s="35"/>
      <c r="E520" s="35"/>
      <c r="F520" s="36"/>
      <c r="G520" s="37"/>
      <c r="H520" s="37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81"/>
      <c r="T520" s="28"/>
      <c r="U520" s="28"/>
      <c r="V520" s="38"/>
      <c r="W520" s="38"/>
      <c r="X520" s="38"/>
      <c r="Y520" s="38"/>
      <c r="Z520" s="38"/>
      <c r="AA520" s="38"/>
      <c r="AB520" s="38"/>
      <c r="AC520" s="38"/>
      <c r="AD520" s="38"/>
      <c r="AE520" s="39"/>
      <c r="AF520" s="39"/>
      <c r="AG520" s="40"/>
      <c r="AH520" s="41"/>
      <c r="AI520" s="41"/>
      <c r="AJ520" s="41"/>
      <c r="AK520" s="42"/>
      <c r="AL520" s="56"/>
      <c r="AM520" s="40"/>
      <c r="AN520" s="100"/>
      <c r="AO520" s="100"/>
    </row>
    <row r="521" spans="1:41" ht="15.75" customHeight="1" outlineLevel="1" x14ac:dyDescent="0.25">
      <c r="A521" s="33"/>
      <c r="B521" s="44" t="s">
        <v>138</v>
      </c>
      <c r="C521" s="45"/>
      <c r="D521" s="45"/>
      <c r="E521" s="45"/>
      <c r="F521" s="46"/>
      <c r="G521" s="46"/>
      <c r="H521" s="46"/>
      <c r="I521" s="38"/>
      <c r="J521" s="46"/>
      <c r="K521" s="46"/>
      <c r="L521" s="46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9"/>
      <c r="AF521" s="39"/>
      <c r="AG521" s="47"/>
      <c r="AH521" s="47"/>
      <c r="AI521" s="47"/>
      <c r="AJ521" s="48"/>
      <c r="AK521" s="49"/>
      <c r="AL521" s="56"/>
      <c r="AM521" s="47"/>
      <c r="AN521" s="49"/>
      <c r="AO521" s="49"/>
    </row>
    <row r="522" spans="1:41" ht="15.75" customHeight="1" outlineLevel="1" x14ac:dyDescent="0.25">
      <c r="A522" s="58">
        <v>1</v>
      </c>
      <c r="B522" s="59" t="s">
        <v>63</v>
      </c>
      <c r="C522" s="45">
        <v>1</v>
      </c>
      <c r="D522" s="45">
        <v>1</v>
      </c>
      <c r="E522" s="45">
        <v>1</v>
      </c>
      <c r="F522" s="60">
        <v>5.3639999999999999</v>
      </c>
      <c r="G522" s="46">
        <v>9.65</v>
      </c>
      <c r="H522" s="46">
        <v>0.3</v>
      </c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81">
        <f>(($G522*$H522)+$F522)*$C522*$D522*$E522</f>
        <v>8.2590000000000003</v>
      </c>
      <c r="T522" s="28">
        <f>(($F522))*$C522*$D522*$E522</f>
        <v>5.3639999999999999</v>
      </c>
      <c r="U522" s="28">
        <f>(($F522))*$C522*$D522*$E522</f>
        <v>5.3639999999999999</v>
      </c>
      <c r="V522" s="38"/>
      <c r="W522" s="38"/>
      <c r="X522" s="38"/>
      <c r="Y522" s="38"/>
      <c r="Z522" s="38"/>
      <c r="AA522" s="38"/>
      <c r="AB522" s="38"/>
      <c r="AC522" s="38"/>
      <c r="AD522" s="38"/>
      <c r="AE522" s="39"/>
      <c r="AF522" s="39"/>
      <c r="AG522" s="43">
        <f>($F522+$G522)*AG$7</f>
        <v>0</v>
      </c>
      <c r="AH522" s="56">
        <f>((S522+U522)*$AH$7)+(T522*$AH$8)</f>
        <v>3.1829655928571432</v>
      </c>
      <c r="AI522" s="56">
        <f>((S522+U522)*$AI$7)+(T522*$AI$8)</f>
        <v>0.63848322000000013</v>
      </c>
      <c r="AJ522" s="56">
        <f>((S522+U522)*$AJ$7)+(T522*$AJ$8)</f>
        <v>0.9734312249999999</v>
      </c>
      <c r="AK522" s="61">
        <f>T522*$AK$8</f>
        <v>269.75556</v>
      </c>
      <c r="AL522" s="56">
        <f t="shared" si="338"/>
        <v>0</v>
      </c>
      <c r="AM522" s="43">
        <f>($F522+$G522)*AM$7</f>
        <v>0</v>
      </c>
      <c r="AN522" s="49"/>
      <c r="AO522" s="49"/>
    </row>
    <row r="523" spans="1:41" ht="15.75" customHeight="1" outlineLevel="1" x14ac:dyDescent="0.25">
      <c r="A523" s="58">
        <f>1+A522</f>
        <v>2</v>
      </c>
      <c r="B523" s="59" t="s">
        <v>14</v>
      </c>
      <c r="C523" s="45">
        <v>1</v>
      </c>
      <c r="D523" s="45">
        <v>1</v>
      </c>
      <c r="E523" s="45">
        <v>1</v>
      </c>
      <c r="F523" s="60">
        <v>2.29</v>
      </c>
      <c r="G523" s="46">
        <v>6.65</v>
      </c>
      <c r="H523" s="46">
        <v>0.3</v>
      </c>
      <c r="I523" s="63"/>
      <c r="J523" s="63"/>
      <c r="K523" s="63"/>
      <c r="L523" s="63"/>
      <c r="M523" s="81"/>
      <c r="N523" s="28"/>
      <c r="O523" s="28"/>
      <c r="P523" s="81">
        <f>(($G523*$H523)+$F523)*$C523*$D523*$E523</f>
        <v>4.2850000000000001</v>
      </c>
      <c r="Q523" s="28">
        <f>(($F523))*$C523*$D523*$E523</f>
        <v>2.29</v>
      </c>
      <c r="R523" s="28">
        <f>(($F523))*$C523*$D523*$E523</f>
        <v>2.29</v>
      </c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9"/>
      <c r="AF523" s="39"/>
      <c r="AG523" s="43">
        <f>($F523+$G523)*AG$7</f>
        <v>0</v>
      </c>
      <c r="AH523" s="56">
        <f>((P523+R523)*$AH$7)+(Q523*$AH$8)</f>
        <v>1.4580912976190477</v>
      </c>
      <c r="AI523" s="56">
        <f>((P523+R523)*$AI$7)+(Q523*$AI$8)</f>
        <v>0.29248410000000002</v>
      </c>
      <c r="AJ523" s="56">
        <f>((P523+R523)*$AJ$7)+(Q523*$AJ$8)</f>
        <v>0.44592112499999992</v>
      </c>
      <c r="AK523" s="61">
        <f>Q523*$AK$8</f>
        <v>115.1641</v>
      </c>
      <c r="AL523" s="56">
        <f t="shared" si="338"/>
        <v>0</v>
      </c>
      <c r="AM523" s="43">
        <f>($F523+$G523)*AM$7</f>
        <v>0</v>
      </c>
      <c r="AN523" s="49"/>
      <c r="AO523" s="49"/>
    </row>
    <row r="524" spans="1:41" s="93" customFormat="1" ht="15.75" customHeight="1" outlineLevel="1" x14ac:dyDescent="0.25">
      <c r="A524" s="82">
        <f t="shared" ref="A524:A525" si="358">1+A523</f>
        <v>3</v>
      </c>
      <c r="B524" s="83" t="s">
        <v>59</v>
      </c>
      <c r="C524" s="84">
        <v>1</v>
      </c>
      <c r="D524" s="84">
        <v>1</v>
      </c>
      <c r="E524" s="84">
        <v>1</v>
      </c>
      <c r="F524" s="85">
        <v>1.72</v>
      </c>
      <c r="G524" s="86">
        <v>5.25</v>
      </c>
      <c r="H524" s="46">
        <v>0.35</v>
      </c>
      <c r="I524" s="87">
        <f>(($G524*$H524)+$F524)*$C524*$D524*$E524</f>
        <v>3.5575000000000001</v>
      </c>
      <c r="J524" s="88">
        <f>(($F524))*$C524*$D524*$E524</f>
        <v>1.72</v>
      </c>
      <c r="K524" s="88">
        <f t="shared" ref="K524:K525" si="359">(($F524))*$C524*$D524*$E524</f>
        <v>1.72</v>
      </c>
      <c r="L524" s="88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90"/>
      <c r="AF524" s="90"/>
      <c r="AG524" s="91">
        <f>($F524+$G524)*AG$7</f>
        <v>0</v>
      </c>
      <c r="AH524" s="91">
        <f>((I524+L524)*$AH$7)+(J524*$AH$8)</f>
        <v>0.91465655357142861</v>
      </c>
      <c r="AI524" s="91">
        <f>((I524+L524)*$AI$7)+(J524*$AI$8)</f>
        <v>0.18347445000000001</v>
      </c>
      <c r="AJ524" s="91">
        <f>((I524+L524)*$AJ$7)+(J524*$AJ$8)</f>
        <v>0.27972506249999995</v>
      </c>
      <c r="AK524" s="92">
        <f>J524*$AK$8</f>
        <v>86.498800000000003</v>
      </c>
      <c r="AL524" s="56">
        <f t="shared" si="338"/>
        <v>0</v>
      </c>
      <c r="AM524" s="91">
        <f>($F524+$G524)*AM$7</f>
        <v>0</v>
      </c>
      <c r="AN524" s="92"/>
      <c r="AO524" s="92"/>
    </row>
    <row r="525" spans="1:41" s="93" customFormat="1" ht="15.75" customHeight="1" outlineLevel="1" x14ac:dyDescent="0.25">
      <c r="A525" s="82">
        <f t="shared" si="358"/>
        <v>4</v>
      </c>
      <c r="B525" s="83" t="s">
        <v>65</v>
      </c>
      <c r="C525" s="84">
        <v>1</v>
      </c>
      <c r="D525" s="84">
        <v>1</v>
      </c>
      <c r="E525" s="84">
        <v>1</v>
      </c>
      <c r="F525" s="85">
        <v>1.0129999999999999</v>
      </c>
      <c r="G525" s="86">
        <v>4.2</v>
      </c>
      <c r="H525" s="86">
        <f>H524+H524</f>
        <v>0.7</v>
      </c>
      <c r="I525" s="87">
        <f>(($G525*$H525)+$F525)*$C525*$D525*$E525</f>
        <v>3.9529999999999998</v>
      </c>
      <c r="J525" s="88">
        <f>(($F525))*$C525*$D525*$E525</f>
        <v>1.0129999999999999</v>
      </c>
      <c r="K525" s="88">
        <f t="shared" si="359"/>
        <v>1.0129999999999999</v>
      </c>
      <c r="L525" s="88">
        <f>F525*0.25</f>
        <v>0.25324999999999998</v>
      </c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90"/>
      <c r="AF525" s="90"/>
      <c r="AG525" s="91">
        <f t="shared" ref="AG525" si="360">($F525+$G525)*AG$7</f>
        <v>0</v>
      </c>
      <c r="AH525" s="91">
        <f>((I525+L525)*$AH$7)+(J525*$AH$8)</f>
        <v>0.81462926845238093</v>
      </c>
      <c r="AI525" s="91">
        <f>((I525+L525)*$AI$7)+(J525*$AI$8)</f>
        <v>0.16340959500000002</v>
      </c>
      <c r="AJ525" s="91">
        <f>((I525+L525)*$AJ$7)+(J525*$AJ$8)</f>
        <v>0.24913419374999995</v>
      </c>
      <c r="AK525" s="92">
        <f>J525*$AK$8</f>
        <v>50.943769999999994</v>
      </c>
      <c r="AL525" s="56">
        <f t="shared" si="338"/>
        <v>0.25324999999999998</v>
      </c>
      <c r="AM525" s="91">
        <f t="shared" ref="AM525" si="361">($F525+$G525)*AM$7</f>
        <v>0</v>
      </c>
      <c r="AN525" s="92"/>
      <c r="AO525" s="92"/>
    </row>
    <row r="526" spans="1:41" ht="15.75" customHeight="1" outlineLevel="1" x14ac:dyDescent="0.25">
      <c r="A526" s="58">
        <v>5</v>
      </c>
      <c r="B526" s="59" t="s">
        <v>66</v>
      </c>
      <c r="C526" s="45">
        <v>1</v>
      </c>
      <c r="D526" s="45">
        <v>1</v>
      </c>
      <c r="E526" s="45">
        <v>1</v>
      </c>
      <c r="F526" s="60">
        <v>3.17</v>
      </c>
      <c r="G526" s="46">
        <v>7.4</v>
      </c>
      <c r="H526" s="46">
        <v>0.35</v>
      </c>
      <c r="I526" s="81">
        <f>(($G526*$H526)+$F526)*$C526*$D526*$E526</f>
        <v>5.76</v>
      </c>
      <c r="J526" s="28">
        <f t="shared" ref="J526:K526" si="362">(($F526))*$C526*$D526*$E526</f>
        <v>3.17</v>
      </c>
      <c r="K526" s="28">
        <f t="shared" si="362"/>
        <v>3.17</v>
      </c>
      <c r="L526" s="2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9"/>
      <c r="AF526" s="39"/>
      <c r="AG526" s="43">
        <f>($F526+$G526)*AG$7</f>
        <v>0</v>
      </c>
      <c r="AH526" s="56">
        <f>((I526+L526)*$AH$7)+(J526*$AH$8)</f>
        <v>1.5816140476190474</v>
      </c>
      <c r="AI526" s="56">
        <f>((I526+L526)*$AI$7)+(J526*$AI$8)</f>
        <v>0.31726200000000004</v>
      </c>
      <c r="AJ526" s="56">
        <f>((I526+L526)*$AJ$7)+(J526*$AJ$8)</f>
        <v>0.48369749999999995</v>
      </c>
      <c r="AK526" s="61">
        <f>J526*$AK$8</f>
        <v>159.41929999999999</v>
      </c>
      <c r="AL526" s="56">
        <f t="shared" si="338"/>
        <v>0</v>
      </c>
      <c r="AM526" s="43">
        <f>($F526+$G526)*AM$7</f>
        <v>0</v>
      </c>
      <c r="AN526" s="49"/>
      <c r="AO526" s="49"/>
    </row>
    <row r="527" spans="1:41" ht="15.75" customHeight="1" outlineLevel="1" x14ac:dyDescent="0.25">
      <c r="A527" s="99"/>
      <c r="B527" s="34"/>
      <c r="C527" s="35"/>
      <c r="D527" s="35"/>
      <c r="E527" s="35"/>
      <c r="F527" s="36"/>
      <c r="G527" s="37"/>
      <c r="H527" s="37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81"/>
      <c r="T527" s="28"/>
      <c r="U527" s="28"/>
      <c r="V527" s="38"/>
      <c r="W527" s="38"/>
      <c r="X527" s="38"/>
      <c r="Y527" s="38"/>
      <c r="Z527" s="38"/>
      <c r="AA527" s="38"/>
      <c r="AB527" s="38"/>
      <c r="AC527" s="38"/>
      <c r="AD527" s="38"/>
      <c r="AE527" s="39"/>
      <c r="AF527" s="39"/>
      <c r="AG527" s="40"/>
      <c r="AH527" s="41"/>
      <c r="AI527" s="41"/>
      <c r="AJ527" s="41"/>
      <c r="AK527" s="42"/>
      <c r="AL527" s="56"/>
      <c r="AM527" s="40"/>
      <c r="AN527" s="100"/>
      <c r="AO527" s="100"/>
    </row>
    <row r="528" spans="1:41" ht="15.75" customHeight="1" outlineLevel="1" x14ac:dyDescent="0.25">
      <c r="A528" s="33"/>
      <c r="B528" s="44" t="s">
        <v>139</v>
      </c>
      <c r="C528" s="45"/>
      <c r="D528" s="45"/>
      <c r="E528" s="45"/>
      <c r="F528" s="46"/>
      <c r="G528" s="46"/>
      <c r="H528" s="46"/>
      <c r="I528" s="38"/>
      <c r="J528" s="46"/>
      <c r="K528" s="46"/>
      <c r="L528" s="46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9"/>
      <c r="AF528" s="39"/>
      <c r="AG528" s="47"/>
      <c r="AH528" s="47"/>
      <c r="AI528" s="47"/>
      <c r="AJ528" s="48"/>
      <c r="AK528" s="49"/>
      <c r="AL528" s="56"/>
      <c r="AM528" s="47"/>
      <c r="AN528" s="49"/>
      <c r="AO528" s="49"/>
    </row>
    <row r="529" spans="1:41" ht="15.75" customHeight="1" outlineLevel="1" x14ac:dyDescent="0.25">
      <c r="A529" s="58">
        <v>1</v>
      </c>
      <c r="B529" s="59" t="s">
        <v>63</v>
      </c>
      <c r="C529" s="45">
        <v>1</v>
      </c>
      <c r="D529" s="45">
        <v>1</v>
      </c>
      <c r="E529" s="45">
        <v>1</v>
      </c>
      <c r="F529" s="60">
        <v>5.3639999999999999</v>
      </c>
      <c r="G529" s="46">
        <v>9.65</v>
      </c>
      <c r="H529" s="46">
        <v>0.3</v>
      </c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81">
        <f>(($G529*$H529)+$F529)*$C529*$D529*$E529</f>
        <v>8.2590000000000003</v>
      </c>
      <c r="T529" s="28">
        <f>(($F529))*$C529*$D529*$E529</f>
        <v>5.3639999999999999</v>
      </c>
      <c r="U529" s="28">
        <f>(($F529))*$C529*$D529*$E529</f>
        <v>5.3639999999999999</v>
      </c>
      <c r="V529" s="38"/>
      <c r="W529" s="38"/>
      <c r="X529" s="38"/>
      <c r="Y529" s="38"/>
      <c r="Z529" s="38"/>
      <c r="AA529" s="38"/>
      <c r="AB529" s="38"/>
      <c r="AC529" s="38"/>
      <c r="AD529" s="38"/>
      <c r="AE529" s="39"/>
      <c r="AF529" s="39"/>
      <c r="AG529" s="43">
        <f>($F529+$G529)*AG$7</f>
        <v>0</v>
      </c>
      <c r="AH529" s="56">
        <f>((S529+U529)*$AH$7)+(T529*$AH$8)</f>
        <v>3.1829655928571432</v>
      </c>
      <c r="AI529" s="56">
        <f>((S529+U529)*$AI$7)+(T529*$AI$8)</f>
        <v>0.63848322000000013</v>
      </c>
      <c r="AJ529" s="56">
        <f>((S529+U529)*$AJ$7)+(T529*$AJ$8)</f>
        <v>0.9734312249999999</v>
      </c>
      <c r="AK529" s="61">
        <f>T529*$AK$8</f>
        <v>269.75556</v>
      </c>
      <c r="AL529" s="56">
        <f t="shared" si="338"/>
        <v>0</v>
      </c>
      <c r="AM529" s="43">
        <f>($F529+$G529)*AM$7</f>
        <v>0</v>
      </c>
      <c r="AN529" s="49"/>
      <c r="AO529" s="49"/>
    </row>
    <row r="530" spans="1:41" ht="15.75" customHeight="1" outlineLevel="1" x14ac:dyDescent="0.25">
      <c r="A530" s="58">
        <f>1+A529</f>
        <v>2</v>
      </c>
      <c r="B530" s="59" t="s">
        <v>14</v>
      </c>
      <c r="C530" s="45">
        <v>1</v>
      </c>
      <c r="D530" s="45">
        <v>1</v>
      </c>
      <c r="E530" s="45">
        <v>1</v>
      </c>
      <c r="F530" s="60">
        <v>2.2189999999999999</v>
      </c>
      <c r="G530" s="46">
        <v>6.5</v>
      </c>
      <c r="H530" s="46">
        <v>0.3</v>
      </c>
      <c r="I530" s="63"/>
      <c r="J530" s="63"/>
      <c r="K530" s="63"/>
      <c r="L530" s="63"/>
      <c r="M530" s="81"/>
      <c r="N530" s="28"/>
      <c r="O530" s="28"/>
      <c r="P530" s="81">
        <f>(($G530*$H530)+$F530)*$C530*$D530*$E530</f>
        <v>4.1689999999999996</v>
      </c>
      <c r="Q530" s="28">
        <f>(($F530))*$C530*$D530*$E530</f>
        <v>2.2189999999999999</v>
      </c>
      <c r="R530" s="28">
        <f>(($F530))*$C530*$D530*$E530</f>
        <v>2.2189999999999999</v>
      </c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9"/>
      <c r="AF530" s="39"/>
      <c r="AG530" s="43">
        <f>($F530+$G530)*AG$7</f>
        <v>0</v>
      </c>
      <c r="AH530" s="56">
        <f>((P530+R530)*$AH$7)+(Q530*$AH$8)</f>
        <v>1.415087080952381</v>
      </c>
      <c r="AI530" s="56">
        <f>((P530+R530)*$AI$7)+(Q530*$AI$8)</f>
        <v>0.28385771999999998</v>
      </c>
      <c r="AJ530" s="56">
        <f>((P530+R530)*$AJ$7)+(Q530*$AJ$8)</f>
        <v>0.43276934999999994</v>
      </c>
      <c r="AK530" s="61">
        <f>Q530*$AK$8</f>
        <v>111.59350999999999</v>
      </c>
      <c r="AL530" s="56">
        <f t="shared" si="338"/>
        <v>0</v>
      </c>
      <c r="AM530" s="43">
        <f>($F530+$G530)*AM$7</f>
        <v>0</v>
      </c>
      <c r="AN530" s="49"/>
      <c r="AO530" s="49"/>
    </row>
    <row r="531" spans="1:41" s="93" customFormat="1" ht="15.75" customHeight="1" outlineLevel="1" x14ac:dyDescent="0.25">
      <c r="A531" s="82">
        <f t="shared" ref="A531:A532" si="363">1+A530</f>
        <v>3</v>
      </c>
      <c r="B531" s="83" t="s">
        <v>59</v>
      </c>
      <c r="C531" s="84">
        <v>1</v>
      </c>
      <c r="D531" s="84">
        <v>1</v>
      </c>
      <c r="E531" s="84">
        <v>1</v>
      </c>
      <c r="F531" s="85">
        <v>1.72</v>
      </c>
      <c r="G531" s="86">
        <v>5.25</v>
      </c>
      <c r="H531" s="46">
        <v>0.35</v>
      </c>
      <c r="I531" s="87">
        <f>(($G531*$H531)+$F531)*$C531*$D531*$E531</f>
        <v>3.5575000000000001</v>
      </c>
      <c r="J531" s="88">
        <f>(($F531))*$C531*$D531*$E531</f>
        <v>1.72</v>
      </c>
      <c r="K531" s="88">
        <f t="shared" ref="K531:K532" si="364">(($F531))*$C531*$D531*$E531</f>
        <v>1.72</v>
      </c>
      <c r="L531" s="88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  <c r="AD531" s="89"/>
      <c r="AE531" s="90"/>
      <c r="AF531" s="90"/>
      <c r="AG531" s="91">
        <f>($F531+$G531)*AG$7</f>
        <v>0</v>
      </c>
      <c r="AH531" s="91">
        <f>((I531+L531)*$AH$7)+(J531*$AH$8)</f>
        <v>0.91465655357142861</v>
      </c>
      <c r="AI531" s="91">
        <f>((I531+L531)*$AI$7)+(J531*$AI$8)</f>
        <v>0.18347445000000001</v>
      </c>
      <c r="AJ531" s="91">
        <f>((I531+L531)*$AJ$7)+(J531*$AJ$8)</f>
        <v>0.27972506249999995</v>
      </c>
      <c r="AK531" s="92">
        <f>J531*$AK$8</f>
        <v>86.498800000000003</v>
      </c>
      <c r="AL531" s="56">
        <f t="shared" si="338"/>
        <v>0</v>
      </c>
      <c r="AM531" s="91">
        <f>($F531+$G531)*AM$7</f>
        <v>0</v>
      </c>
      <c r="AN531" s="92"/>
      <c r="AO531" s="92"/>
    </row>
    <row r="532" spans="1:41" s="93" customFormat="1" ht="15.75" customHeight="1" outlineLevel="1" x14ac:dyDescent="0.25">
      <c r="A532" s="82">
        <f t="shared" si="363"/>
        <v>4</v>
      </c>
      <c r="B532" s="83" t="s">
        <v>65</v>
      </c>
      <c r="C532" s="84">
        <v>1</v>
      </c>
      <c r="D532" s="84">
        <v>1</v>
      </c>
      <c r="E532" s="84">
        <v>1</v>
      </c>
      <c r="F532" s="85">
        <v>1.0129999999999999</v>
      </c>
      <c r="G532" s="86">
        <v>4.2</v>
      </c>
      <c r="H532" s="86">
        <f>H531+H531</f>
        <v>0.7</v>
      </c>
      <c r="I532" s="87">
        <f>(($G532*$H532)+$F532)*$C532*$D532*$E532</f>
        <v>3.9529999999999998</v>
      </c>
      <c r="J532" s="88">
        <f>(($F532))*$C532*$D532*$E532</f>
        <v>1.0129999999999999</v>
      </c>
      <c r="K532" s="88">
        <f t="shared" si="364"/>
        <v>1.0129999999999999</v>
      </c>
      <c r="L532" s="88">
        <f>F532*0.25</f>
        <v>0.25324999999999998</v>
      </c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90"/>
      <c r="AF532" s="90"/>
      <c r="AG532" s="91">
        <f t="shared" ref="AG532" si="365">($F532+$G532)*AG$7</f>
        <v>0</v>
      </c>
      <c r="AH532" s="91">
        <f>((I532+L532)*$AH$7)+(J532*$AH$8)</f>
        <v>0.81462926845238093</v>
      </c>
      <c r="AI532" s="91">
        <f>((I532+L532)*$AI$7)+(J532*$AI$8)</f>
        <v>0.16340959500000002</v>
      </c>
      <c r="AJ532" s="91">
        <f>((I532+L532)*$AJ$7)+(J532*$AJ$8)</f>
        <v>0.24913419374999995</v>
      </c>
      <c r="AK532" s="92">
        <f>J532*$AK$8</f>
        <v>50.943769999999994</v>
      </c>
      <c r="AL532" s="56">
        <f t="shared" si="338"/>
        <v>0.25324999999999998</v>
      </c>
      <c r="AM532" s="91">
        <f t="shared" ref="AM532" si="366">($F532+$G532)*AM$7</f>
        <v>0</v>
      </c>
      <c r="AN532" s="92"/>
      <c r="AO532" s="92"/>
    </row>
    <row r="533" spans="1:41" ht="15.75" customHeight="1" outlineLevel="1" x14ac:dyDescent="0.25">
      <c r="A533" s="58">
        <v>5</v>
      </c>
      <c r="B533" s="59" t="s">
        <v>66</v>
      </c>
      <c r="C533" s="45">
        <v>1</v>
      </c>
      <c r="D533" s="45">
        <v>1</v>
      </c>
      <c r="E533" s="45">
        <v>1</v>
      </c>
      <c r="F533" s="60">
        <v>3.07</v>
      </c>
      <c r="G533" s="46">
        <v>7.25</v>
      </c>
      <c r="H533" s="46">
        <v>0.35</v>
      </c>
      <c r="I533" s="81">
        <f>(($G533*$H533)+$F533)*$C533*$D533*$E533</f>
        <v>5.6074999999999999</v>
      </c>
      <c r="J533" s="28">
        <f t="shared" ref="J533:K533" si="367">(($F533))*$C533*$D533*$E533</f>
        <v>3.07</v>
      </c>
      <c r="K533" s="28">
        <f t="shared" si="367"/>
        <v>3.07</v>
      </c>
      <c r="L533" s="2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9"/>
      <c r="AF533" s="39"/>
      <c r="AG533" s="43">
        <f>($F533+$G533)*AG$7</f>
        <v>0</v>
      </c>
      <c r="AH533" s="56">
        <f>((I533+L533)*$AH$7)+(J533*$AH$8)</f>
        <v>1.5355381011904763</v>
      </c>
      <c r="AI533" s="56">
        <f>((I533+L533)*$AI$7)+(J533*$AI$8)</f>
        <v>0.30801944999999997</v>
      </c>
      <c r="AJ533" s="56">
        <f>((I533+L533)*$AJ$7)+(J533*$AJ$8)</f>
        <v>0.46960631249999996</v>
      </c>
      <c r="AK533" s="61">
        <f>J533*$AK$8</f>
        <v>154.3903</v>
      </c>
      <c r="AL533" s="56">
        <f t="shared" si="338"/>
        <v>0</v>
      </c>
      <c r="AM533" s="43">
        <f>($F533+$G533)*AM$7</f>
        <v>0</v>
      </c>
      <c r="AN533" s="49"/>
      <c r="AO533" s="49"/>
    </row>
    <row r="534" spans="1:41" ht="15.75" customHeight="1" outlineLevel="1" x14ac:dyDescent="0.25">
      <c r="A534" s="99"/>
      <c r="B534" s="34"/>
      <c r="C534" s="35"/>
      <c r="D534" s="35"/>
      <c r="E534" s="35"/>
      <c r="F534" s="36"/>
      <c r="G534" s="37"/>
      <c r="H534" s="37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81"/>
      <c r="T534" s="28"/>
      <c r="U534" s="28"/>
      <c r="V534" s="38"/>
      <c r="W534" s="38"/>
      <c r="X534" s="38"/>
      <c r="Y534" s="38"/>
      <c r="Z534" s="38"/>
      <c r="AA534" s="38"/>
      <c r="AB534" s="38"/>
      <c r="AC534" s="38"/>
      <c r="AD534" s="38"/>
      <c r="AE534" s="39"/>
      <c r="AF534" s="39"/>
      <c r="AG534" s="40"/>
      <c r="AH534" s="41"/>
      <c r="AI534" s="41"/>
      <c r="AJ534" s="41"/>
      <c r="AK534" s="42"/>
      <c r="AL534" s="56"/>
      <c r="AM534" s="40"/>
      <c r="AN534" s="100"/>
      <c r="AO534" s="100"/>
    </row>
    <row r="535" spans="1:41" ht="15.75" customHeight="1" outlineLevel="1" x14ac:dyDescent="0.25">
      <c r="A535" s="33"/>
      <c r="B535" s="44" t="s">
        <v>140</v>
      </c>
      <c r="C535" s="45"/>
      <c r="D535" s="45"/>
      <c r="E535" s="45"/>
      <c r="F535" s="46"/>
      <c r="G535" s="46"/>
      <c r="H535" s="46"/>
      <c r="I535" s="38"/>
      <c r="J535" s="46"/>
      <c r="K535" s="46"/>
      <c r="L535" s="46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9"/>
      <c r="AF535" s="39"/>
      <c r="AG535" s="47"/>
      <c r="AH535" s="47"/>
      <c r="AI535" s="47"/>
      <c r="AJ535" s="48"/>
      <c r="AK535" s="49"/>
      <c r="AL535" s="56"/>
      <c r="AM535" s="47"/>
      <c r="AN535" s="49"/>
      <c r="AO535" s="49"/>
    </row>
    <row r="536" spans="1:41" ht="15.75" customHeight="1" outlineLevel="1" x14ac:dyDescent="0.25">
      <c r="A536" s="58">
        <v>1</v>
      </c>
      <c r="B536" s="59" t="s">
        <v>63</v>
      </c>
      <c r="C536" s="45">
        <v>1</v>
      </c>
      <c r="D536" s="45">
        <v>1</v>
      </c>
      <c r="E536" s="45">
        <v>1</v>
      </c>
      <c r="F536" s="60">
        <v>6.22</v>
      </c>
      <c r="G536" s="46">
        <v>10.65</v>
      </c>
      <c r="H536" s="46">
        <v>0.3</v>
      </c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81">
        <f>(($G536*$H536)+$F536)*$C536*$D536*$E536</f>
        <v>9.4149999999999991</v>
      </c>
      <c r="T536" s="28">
        <f>(($F536))*$C536*$D536*$E536</f>
        <v>6.22</v>
      </c>
      <c r="U536" s="28">
        <f>(($F536))*$C536*$D536*$E536</f>
        <v>6.22</v>
      </c>
      <c r="V536" s="38"/>
      <c r="W536" s="38"/>
      <c r="X536" s="38"/>
      <c r="Y536" s="38"/>
      <c r="Z536" s="38"/>
      <c r="AA536" s="38"/>
      <c r="AB536" s="38"/>
      <c r="AC536" s="38"/>
      <c r="AD536" s="38"/>
      <c r="AE536" s="39"/>
      <c r="AF536" s="39"/>
      <c r="AG536" s="43">
        <f>($F536+$G536)*AG$7</f>
        <v>0</v>
      </c>
      <c r="AH536" s="56">
        <f>((S536+U536)*$AH$7)+(T536*$AH$8)</f>
        <v>3.6697367261904761</v>
      </c>
      <c r="AI536" s="56">
        <f>((S536+U536)*$AI$7)+(T536*$AI$8)</f>
        <v>0.73612650000000002</v>
      </c>
      <c r="AJ536" s="56">
        <f>((S536+U536)*$AJ$7)+(T536*$AJ$8)</f>
        <v>1.1222981249999997</v>
      </c>
      <c r="AK536" s="61">
        <f>T536*$AK$8</f>
        <v>312.80379999999997</v>
      </c>
      <c r="AL536" s="56">
        <f t="shared" si="338"/>
        <v>0</v>
      </c>
      <c r="AM536" s="43">
        <f>($F536+$G536)*AM$7</f>
        <v>0</v>
      </c>
      <c r="AN536" s="49"/>
      <c r="AO536" s="49"/>
    </row>
    <row r="537" spans="1:41" ht="15.75" customHeight="1" outlineLevel="1" x14ac:dyDescent="0.25">
      <c r="A537" s="58">
        <f>1+A536</f>
        <v>2</v>
      </c>
      <c r="B537" s="59" t="s">
        <v>14</v>
      </c>
      <c r="C537" s="45">
        <v>1</v>
      </c>
      <c r="D537" s="45">
        <v>1</v>
      </c>
      <c r="E537" s="45">
        <v>1</v>
      </c>
      <c r="F537" s="60">
        <v>2.2189999999999999</v>
      </c>
      <c r="G537" s="46">
        <v>6.5</v>
      </c>
      <c r="H537" s="46">
        <v>0.3</v>
      </c>
      <c r="I537" s="63"/>
      <c r="J537" s="63"/>
      <c r="K537" s="63"/>
      <c r="L537" s="63"/>
      <c r="M537" s="81"/>
      <c r="N537" s="28"/>
      <c r="O537" s="28"/>
      <c r="P537" s="81">
        <f>(($G537*$H537)+$F537)*$C537*$D537*$E537</f>
        <v>4.1689999999999996</v>
      </c>
      <c r="Q537" s="28">
        <f>(($F537))*$C537*$D537*$E537</f>
        <v>2.2189999999999999</v>
      </c>
      <c r="R537" s="28">
        <f>(($F537))*$C537*$D537*$E537</f>
        <v>2.2189999999999999</v>
      </c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9"/>
      <c r="AF537" s="39"/>
      <c r="AG537" s="43">
        <f>($F537+$G537)*AG$7</f>
        <v>0</v>
      </c>
      <c r="AH537" s="56">
        <f>((P537+R537)*$AH$7)+(Q537*$AH$8)</f>
        <v>1.415087080952381</v>
      </c>
      <c r="AI537" s="56">
        <f>((P537+R537)*$AI$7)+(Q537*$AI$8)</f>
        <v>0.28385771999999998</v>
      </c>
      <c r="AJ537" s="56">
        <f>((P537+R537)*$AJ$7)+(Q537*$AJ$8)</f>
        <v>0.43276934999999994</v>
      </c>
      <c r="AK537" s="61">
        <f>Q537*$AK$8</f>
        <v>111.59350999999999</v>
      </c>
      <c r="AL537" s="56">
        <f t="shared" si="338"/>
        <v>0</v>
      </c>
      <c r="AM537" s="43">
        <f>($F537+$G537)*AM$7</f>
        <v>0</v>
      </c>
      <c r="AN537" s="49"/>
      <c r="AO537" s="49"/>
    </row>
    <row r="538" spans="1:41" s="93" customFormat="1" ht="15.75" customHeight="1" outlineLevel="1" x14ac:dyDescent="0.25">
      <c r="A538" s="82">
        <f t="shared" ref="A538:A539" si="368">1+A537</f>
        <v>3</v>
      </c>
      <c r="B538" s="83" t="s">
        <v>59</v>
      </c>
      <c r="C538" s="84">
        <v>1</v>
      </c>
      <c r="D538" s="84">
        <v>1</v>
      </c>
      <c r="E538" s="84">
        <v>1</v>
      </c>
      <c r="F538" s="85">
        <v>1.72</v>
      </c>
      <c r="G538" s="86">
        <v>5.25</v>
      </c>
      <c r="H538" s="46">
        <v>0.35</v>
      </c>
      <c r="I538" s="87">
        <f>(($G538*$H538)+$F538)*$C538*$D538*$E538</f>
        <v>3.5575000000000001</v>
      </c>
      <c r="J538" s="88">
        <f>(($F538))*$C538*$D538*$E538</f>
        <v>1.72</v>
      </c>
      <c r="K538" s="88">
        <f t="shared" ref="K538:K539" si="369">(($F538))*$C538*$D538*$E538</f>
        <v>1.72</v>
      </c>
      <c r="L538" s="88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  <c r="AD538" s="89"/>
      <c r="AE538" s="90"/>
      <c r="AF538" s="90"/>
      <c r="AG538" s="91">
        <f>($F538+$G538)*AG$7</f>
        <v>0</v>
      </c>
      <c r="AH538" s="91">
        <f>((I538+L538)*$AH$7)+(J538*$AH$8)</f>
        <v>0.91465655357142861</v>
      </c>
      <c r="AI538" s="91">
        <f>((I538+L538)*$AI$7)+(J538*$AI$8)</f>
        <v>0.18347445000000001</v>
      </c>
      <c r="AJ538" s="91">
        <f>((I538+L538)*$AJ$7)+(J538*$AJ$8)</f>
        <v>0.27972506249999995</v>
      </c>
      <c r="AK538" s="92">
        <f>J538*$AK$8</f>
        <v>86.498800000000003</v>
      </c>
      <c r="AL538" s="56">
        <f t="shared" si="338"/>
        <v>0</v>
      </c>
      <c r="AM538" s="91">
        <f>($F538+$G538)*AM$7</f>
        <v>0</v>
      </c>
      <c r="AN538" s="92"/>
      <c r="AO538" s="92"/>
    </row>
    <row r="539" spans="1:41" s="93" customFormat="1" ht="15.75" customHeight="1" outlineLevel="1" x14ac:dyDescent="0.25">
      <c r="A539" s="82">
        <f t="shared" si="368"/>
        <v>4</v>
      </c>
      <c r="B539" s="83" t="s">
        <v>65</v>
      </c>
      <c r="C539" s="84">
        <v>1</v>
      </c>
      <c r="D539" s="84">
        <v>1</v>
      </c>
      <c r="E539" s="84">
        <v>1</v>
      </c>
      <c r="F539" s="85">
        <v>1.0129999999999999</v>
      </c>
      <c r="G539" s="86">
        <v>4.2</v>
      </c>
      <c r="H539" s="86">
        <f>H538+H538</f>
        <v>0.7</v>
      </c>
      <c r="I539" s="87">
        <f>(($G539*$H539)+$F539)*$C539*$D539*$E539</f>
        <v>3.9529999999999998</v>
      </c>
      <c r="J539" s="88">
        <f>(($F539))*$C539*$D539*$E539</f>
        <v>1.0129999999999999</v>
      </c>
      <c r="K539" s="88">
        <f t="shared" si="369"/>
        <v>1.0129999999999999</v>
      </c>
      <c r="L539" s="88">
        <f>F539*0.25</f>
        <v>0.25324999999999998</v>
      </c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  <c r="AD539" s="89"/>
      <c r="AE539" s="90"/>
      <c r="AF539" s="90"/>
      <c r="AG539" s="91">
        <f t="shared" ref="AG539" si="370">($F539+$G539)*AG$7</f>
        <v>0</v>
      </c>
      <c r="AH539" s="91">
        <f>((I539+L539)*$AH$7)+(J539*$AH$8)</f>
        <v>0.81462926845238093</v>
      </c>
      <c r="AI539" s="91">
        <f>((I539+L539)*$AI$7)+(J539*$AI$8)</f>
        <v>0.16340959500000002</v>
      </c>
      <c r="AJ539" s="91">
        <f>((I539+L539)*$AJ$7)+(J539*$AJ$8)</f>
        <v>0.24913419374999995</v>
      </c>
      <c r="AK539" s="92">
        <f>J539*$AK$8</f>
        <v>50.943769999999994</v>
      </c>
      <c r="AL539" s="56">
        <f t="shared" si="338"/>
        <v>0.25324999999999998</v>
      </c>
      <c r="AM539" s="91">
        <f t="shared" ref="AM539" si="371">($F539+$G539)*AM$7</f>
        <v>0</v>
      </c>
      <c r="AN539" s="92"/>
      <c r="AO539" s="92"/>
    </row>
    <row r="540" spans="1:41" ht="15.75" customHeight="1" outlineLevel="1" x14ac:dyDescent="0.25">
      <c r="A540" s="58">
        <v>5</v>
      </c>
      <c r="B540" s="59" t="s">
        <v>66</v>
      </c>
      <c r="C540" s="45">
        <v>1</v>
      </c>
      <c r="D540" s="45">
        <v>1</v>
      </c>
      <c r="E540" s="45">
        <v>1</v>
      </c>
      <c r="F540" s="60">
        <v>3.07</v>
      </c>
      <c r="G540" s="46">
        <v>7.25</v>
      </c>
      <c r="H540" s="46">
        <v>0.35</v>
      </c>
      <c r="I540" s="81">
        <f>(($G540*$H540)+$F540)*$C540*$D540*$E540</f>
        <v>5.6074999999999999</v>
      </c>
      <c r="J540" s="28">
        <f t="shared" ref="J540:K540" si="372">(($F540))*$C540*$D540*$E540</f>
        <v>3.07</v>
      </c>
      <c r="K540" s="28">
        <f t="shared" si="372"/>
        <v>3.07</v>
      </c>
      <c r="L540" s="2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9"/>
      <c r="AF540" s="39"/>
      <c r="AG540" s="43">
        <f>($F540+$G540)*AG$7</f>
        <v>0</v>
      </c>
      <c r="AH540" s="56">
        <f>((I540+L540)*$AH$7)+(J540*$AH$8)</f>
        <v>1.5355381011904763</v>
      </c>
      <c r="AI540" s="56">
        <f>((I540+L540)*$AI$7)+(J540*$AI$8)</f>
        <v>0.30801944999999997</v>
      </c>
      <c r="AJ540" s="56">
        <f>((I540+L540)*$AJ$7)+(J540*$AJ$8)</f>
        <v>0.46960631249999996</v>
      </c>
      <c r="AK540" s="61">
        <f>J540*$AK$8</f>
        <v>154.3903</v>
      </c>
      <c r="AL540" s="56">
        <f t="shared" si="338"/>
        <v>0</v>
      </c>
      <c r="AM540" s="43">
        <f>($F540+$G540)*AM$7</f>
        <v>0</v>
      </c>
      <c r="AN540" s="49"/>
      <c r="AO540" s="49"/>
    </row>
    <row r="541" spans="1:41" ht="15.75" customHeight="1" outlineLevel="1" x14ac:dyDescent="0.25">
      <c r="A541" s="99"/>
      <c r="B541" s="34"/>
      <c r="C541" s="35"/>
      <c r="D541" s="35"/>
      <c r="E541" s="35"/>
      <c r="F541" s="36"/>
      <c r="G541" s="37"/>
      <c r="H541" s="37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81"/>
      <c r="T541" s="28"/>
      <c r="U541" s="28"/>
      <c r="V541" s="38"/>
      <c r="W541" s="38"/>
      <c r="X541" s="38"/>
      <c r="Y541" s="38"/>
      <c r="Z541" s="38"/>
      <c r="AA541" s="38"/>
      <c r="AB541" s="38"/>
      <c r="AC541" s="38"/>
      <c r="AD541" s="38"/>
      <c r="AE541" s="39"/>
      <c r="AF541" s="39"/>
      <c r="AG541" s="40"/>
      <c r="AH541" s="41"/>
      <c r="AI541" s="41"/>
      <c r="AJ541" s="41"/>
      <c r="AK541" s="42"/>
      <c r="AL541" s="56">
        <f t="shared" si="338"/>
        <v>0</v>
      </c>
      <c r="AM541" s="40"/>
      <c r="AN541" s="100"/>
      <c r="AO541" s="100"/>
    </row>
    <row r="542" spans="1:41" ht="15.75" customHeight="1" outlineLevel="1" x14ac:dyDescent="0.25">
      <c r="A542" s="33"/>
      <c r="B542" s="44" t="s">
        <v>141</v>
      </c>
      <c r="C542" s="45"/>
      <c r="D542" s="45"/>
      <c r="E542" s="45"/>
      <c r="F542" s="46"/>
      <c r="G542" s="46"/>
      <c r="H542" s="46"/>
      <c r="I542" s="38"/>
      <c r="J542" s="46"/>
      <c r="K542" s="46"/>
      <c r="L542" s="46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9"/>
      <c r="AF542" s="39"/>
      <c r="AG542" s="47"/>
      <c r="AH542" s="47"/>
      <c r="AI542" s="47"/>
      <c r="AJ542" s="48"/>
      <c r="AK542" s="49"/>
      <c r="AL542" s="56">
        <f t="shared" si="338"/>
        <v>0</v>
      </c>
      <c r="AM542" s="47"/>
      <c r="AN542" s="49"/>
      <c r="AO542" s="49"/>
    </row>
    <row r="543" spans="1:41" ht="15.75" customHeight="1" outlineLevel="1" x14ac:dyDescent="0.25">
      <c r="A543" s="58">
        <v>1</v>
      </c>
      <c r="B543" s="59" t="s">
        <v>63</v>
      </c>
      <c r="C543" s="45">
        <v>1</v>
      </c>
      <c r="D543" s="45">
        <v>1</v>
      </c>
      <c r="E543" s="45">
        <v>1</v>
      </c>
      <c r="F543" s="60">
        <v>6.22</v>
      </c>
      <c r="G543" s="46">
        <v>10.65</v>
      </c>
      <c r="H543" s="46">
        <v>0.3</v>
      </c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81">
        <f>(($G543*$H543)+$F543)*$C543*$D543*$E543</f>
        <v>9.4149999999999991</v>
      </c>
      <c r="T543" s="28">
        <f>(($F543))*$C543*$D543*$E543</f>
        <v>6.22</v>
      </c>
      <c r="U543" s="28">
        <f>(($F543))*$C543*$D543*$E543</f>
        <v>6.22</v>
      </c>
      <c r="V543" s="38"/>
      <c r="W543" s="38"/>
      <c r="X543" s="38"/>
      <c r="Y543" s="38"/>
      <c r="Z543" s="38"/>
      <c r="AA543" s="38"/>
      <c r="AB543" s="38"/>
      <c r="AC543" s="38"/>
      <c r="AD543" s="38"/>
      <c r="AE543" s="39"/>
      <c r="AF543" s="39"/>
      <c r="AG543" s="43">
        <f>($F543+$G543)*AG$7</f>
        <v>0</v>
      </c>
      <c r="AH543" s="56">
        <f>((S543+U543)*$AH$7)+(T543*$AH$8)</f>
        <v>3.6697367261904761</v>
      </c>
      <c r="AI543" s="56">
        <f>((S543+U543)*$AI$7)+(T543*$AI$8)</f>
        <v>0.73612650000000002</v>
      </c>
      <c r="AJ543" s="56">
        <f>((S543+U543)*$AJ$7)+(T543*$AJ$8)</f>
        <v>1.1222981249999997</v>
      </c>
      <c r="AK543" s="61">
        <f>T543*$AK$8</f>
        <v>312.80379999999997</v>
      </c>
      <c r="AL543" s="56">
        <f t="shared" si="338"/>
        <v>0</v>
      </c>
      <c r="AM543" s="43">
        <f>($F543+$G543)*AM$7</f>
        <v>0</v>
      </c>
      <c r="AN543" s="49"/>
      <c r="AO543" s="49"/>
    </row>
    <row r="544" spans="1:41" ht="15.75" customHeight="1" outlineLevel="1" x14ac:dyDescent="0.25">
      <c r="A544" s="58">
        <f>1+A543</f>
        <v>2</v>
      </c>
      <c r="B544" s="59" t="s">
        <v>14</v>
      </c>
      <c r="C544" s="45">
        <v>1</v>
      </c>
      <c r="D544" s="45">
        <v>1</v>
      </c>
      <c r="E544" s="45">
        <v>1</v>
      </c>
      <c r="F544" s="60">
        <v>2.218</v>
      </c>
      <c r="G544" s="46">
        <v>6.5</v>
      </c>
      <c r="H544" s="46">
        <v>0.3</v>
      </c>
      <c r="I544" s="63"/>
      <c r="J544" s="63"/>
      <c r="K544" s="63"/>
      <c r="L544" s="63"/>
      <c r="M544" s="81"/>
      <c r="N544" s="28"/>
      <c r="O544" s="28"/>
      <c r="P544" s="81">
        <f>(($G544*$H544)+$F544)*$C544*$D544*$E544</f>
        <v>4.1680000000000001</v>
      </c>
      <c r="Q544" s="28">
        <f>(($F544))*$C544*$D544*$E544</f>
        <v>2.218</v>
      </c>
      <c r="R544" s="28">
        <f>(($F544))*$C544*$D544*$E544</f>
        <v>2.218</v>
      </c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9"/>
      <c r="AF544" s="39"/>
      <c r="AG544" s="43">
        <f>($F544+$G544)*AG$7</f>
        <v>0</v>
      </c>
      <c r="AH544" s="56">
        <f>((P544+R544)*$AH$7)+(Q544*$AH$8)</f>
        <v>1.4145642333333335</v>
      </c>
      <c r="AI544" s="56">
        <f>((P544+R544)*$AI$7)+(Q544*$AI$8)</f>
        <v>0.28375284000000001</v>
      </c>
      <c r="AJ544" s="56">
        <f>((P544+R544)*$AJ$7)+(Q544*$AJ$8)</f>
        <v>0.43260944999999995</v>
      </c>
      <c r="AK544" s="61">
        <f>Q544*$AK$8</f>
        <v>111.54321999999999</v>
      </c>
      <c r="AL544" s="56">
        <f t="shared" si="338"/>
        <v>0</v>
      </c>
      <c r="AM544" s="43">
        <f>($F544+$G544)*AM$7</f>
        <v>0</v>
      </c>
      <c r="AN544" s="49"/>
      <c r="AO544" s="49"/>
    </row>
    <row r="545" spans="1:41" s="93" customFormat="1" ht="15.75" customHeight="1" outlineLevel="1" x14ac:dyDescent="0.25">
      <c r="A545" s="82">
        <f t="shared" ref="A545:A546" si="373">1+A544</f>
        <v>3</v>
      </c>
      <c r="B545" s="83" t="s">
        <v>59</v>
      </c>
      <c r="C545" s="84">
        <v>1</v>
      </c>
      <c r="D545" s="84">
        <v>1</v>
      </c>
      <c r="E545" s="84">
        <v>1</v>
      </c>
      <c r="F545" s="85">
        <v>1.9239999999999999</v>
      </c>
      <c r="G545" s="86">
        <v>5.55</v>
      </c>
      <c r="H545" s="46">
        <v>0.35</v>
      </c>
      <c r="I545" s="87">
        <f>(($G545*$H545)+$F545)*$C545*$D545*$E545</f>
        <v>3.8664999999999998</v>
      </c>
      <c r="J545" s="88">
        <f>(($F545))*$C545*$D545*$E545</f>
        <v>1.9239999999999999</v>
      </c>
      <c r="K545" s="88">
        <f t="shared" ref="K545:K546" si="374">(($F545))*$C545*$D545*$E545</f>
        <v>1.9239999999999999</v>
      </c>
      <c r="L545" s="88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  <c r="AD545" s="89"/>
      <c r="AE545" s="90"/>
      <c r="AF545" s="90"/>
      <c r="AG545" s="91">
        <f>($F545+$G545)*AG$7</f>
        <v>0</v>
      </c>
      <c r="AH545" s="91">
        <f>((I545+L545)*$AH$7)+(J545*$AH$8)</f>
        <v>1.0083769892857144</v>
      </c>
      <c r="AI545" s="91">
        <f>((I545+L545)*$AI$7)+(J545*$AI$8)</f>
        <v>0.20227419000000002</v>
      </c>
      <c r="AJ545" s="91">
        <f>((I545+L545)*$AJ$7)+(J545*$AJ$8)</f>
        <v>0.30838713749999996</v>
      </c>
      <c r="AK545" s="92">
        <f>J545*$AK$8</f>
        <v>96.757959999999997</v>
      </c>
      <c r="AL545" s="56">
        <f t="shared" si="338"/>
        <v>0</v>
      </c>
      <c r="AM545" s="91">
        <f>($F545+$G545)*AM$7</f>
        <v>0</v>
      </c>
      <c r="AN545" s="92"/>
      <c r="AO545" s="92"/>
    </row>
    <row r="546" spans="1:41" s="93" customFormat="1" ht="15.75" customHeight="1" outlineLevel="1" x14ac:dyDescent="0.25">
      <c r="A546" s="82">
        <f t="shared" si="373"/>
        <v>4</v>
      </c>
      <c r="B546" s="83" t="s">
        <v>65</v>
      </c>
      <c r="C546" s="84">
        <v>1</v>
      </c>
      <c r="D546" s="84">
        <v>1</v>
      </c>
      <c r="E546" s="84">
        <v>1</v>
      </c>
      <c r="F546" s="85">
        <v>1.0129999999999999</v>
      </c>
      <c r="G546" s="86">
        <v>4.2</v>
      </c>
      <c r="H546" s="86">
        <f>H545+H545</f>
        <v>0.7</v>
      </c>
      <c r="I546" s="87">
        <f>(($G546*$H546)+$F546)*$C546*$D546*$E546</f>
        <v>3.9529999999999998</v>
      </c>
      <c r="J546" s="88">
        <f>(($F546))*$C546*$D546*$E546</f>
        <v>1.0129999999999999</v>
      </c>
      <c r="K546" s="88">
        <f t="shared" si="374"/>
        <v>1.0129999999999999</v>
      </c>
      <c r="L546" s="88">
        <f>F546*0.25</f>
        <v>0.25324999999999998</v>
      </c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89"/>
      <c r="AD546" s="89"/>
      <c r="AE546" s="90"/>
      <c r="AF546" s="90"/>
      <c r="AG546" s="91">
        <f t="shared" ref="AG546" si="375">($F546+$G546)*AG$7</f>
        <v>0</v>
      </c>
      <c r="AH546" s="91">
        <f>((I546+L546)*$AH$7)+(J546*$AH$8)</f>
        <v>0.81462926845238093</v>
      </c>
      <c r="AI546" s="91">
        <f>((I546+L546)*$AI$7)+(J546*$AI$8)</f>
        <v>0.16340959500000002</v>
      </c>
      <c r="AJ546" s="91">
        <f>((I546+L546)*$AJ$7)+(J546*$AJ$8)</f>
        <v>0.24913419374999995</v>
      </c>
      <c r="AK546" s="92">
        <f>J546*$AK$8</f>
        <v>50.943769999999994</v>
      </c>
      <c r="AL546" s="56">
        <f t="shared" si="338"/>
        <v>0.25324999999999998</v>
      </c>
      <c r="AM546" s="91">
        <f t="shared" ref="AM546" si="376">($F546+$G546)*AM$7</f>
        <v>0</v>
      </c>
      <c r="AN546" s="92"/>
      <c r="AO546" s="92"/>
    </row>
    <row r="547" spans="1:41" ht="15.75" customHeight="1" outlineLevel="1" x14ac:dyDescent="0.25">
      <c r="A547" s="58">
        <v>5</v>
      </c>
      <c r="B547" s="59" t="s">
        <v>66</v>
      </c>
      <c r="C547" s="45">
        <v>1</v>
      </c>
      <c r="D547" s="45">
        <v>1</v>
      </c>
      <c r="E547" s="45">
        <v>1</v>
      </c>
      <c r="F547" s="60">
        <v>3.64</v>
      </c>
      <c r="G547" s="46">
        <v>7.8</v>
      </c>
      <c r="H547" s="46">
        <v>0.35</v>
      </c>
      <c r="I547" s="81">
        <f>(($G547*$H547)+$F547)*$C547*$D547*$E547</f>
        <v>6.37</v>
      </c>
      <c r="J547" s="28">
        <f t="shared" ref="J547:K548" si="377">(($F547))*$C547*$D547*$E547</f>
        <v>3.64</v>
      </c>
      <c r="K547" s="28">
        <f t="shared" si="377"/>
        <v>3.64</v>
      </c>
      <c r="L547" s="2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9"/>
      <c r="AF547" s="39"/>
      <c r="AG547" s="43">
        <f>($F547+$G547)*AG$7</f>
        <v>0</v>
      </c>
      <c r="AH547" s="56">
        <f>((I547+L547)*$AH$7)+(J547*$AH$8)</f>
        <v>1.7842175</v>
      </c>
      <c r="AI547" s="56">
        <f>((I547+L547)*$AI$7)+(J547*$AI$8)</f>
        <v>0.35790300000000003</v>
      </c>
      <c r="AJ547" s="56">
        <f>((I547+L547)*$AJ$7)+(J547*$AJ$8)</f>
        <v>0.54565874999999997</v>
      </c>
      <c r="AK547" s="61">
        <f>J547*$AK$8</f>
        <v>183.0556</v>
      </c>
      <c r="AL547" s="56">
        <f t="shared" si="338"/>
        <v>0</v>
      </c>
      <c r="AM547" s="43">
        <f>($F547+$G547)*AM$7</f>
        <v>0</v>
      </c>
      <c r="AN547" s="49"/>
      <c r="AO547" s="49"/>
    </row>
    <row r="548" spans="1:41" ht="15.75" customHeight="1" outlineLevel="1" x14ac:dyDescent="0.25">
      <c r="A548" s="58">
        <f t="shared" ref="A548" si="378">1+A547</f>
        <v>6</v>
      </c>
      <c r="B548" s="59" t="s">
        <v>67</v>
      </c>
      <c r="C548" s="45">
        <v>1</v>
      </c>
      <c r="D548" s="45">
        <v>1</v>
      </c>
      <c r="E548" s="45">
        <v>1</v>
      </c>
      <c r="F548" s="60">
        <v>2.9359999999999999</v>
      </c>
      <c r="G548" s="46">
        <v>7.05</v>
      </c>
      <c r="H548" s="46">
        <v>0.35</v>
      </c>
      <c r="I548" s="81">
        <f>(($G548*$H548)+$F548)*$C548*$D548*$E548</f>
        <v>5.4034999999999993</v>
      </c>
      <c r="J548" s="28">
        <f t="shared" si="377"/>
        <v>2.9359999999999999</v>
      </c>
      <c r="K548" s="28">
        <f t="shared" si="377"/>
        <v>2.9359999999999999</v>
      </c>
      <c r="L548" s="2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9"/>
      <c r="AF548" s="39"/>
      <c r="AG548" s="43">
        <f>($F548+$G548)*AG$7</f>
        <v>0</v>
      </c>
      <c r="AH548" s="56">
        <f>((I548+L548)*$AH$7)+(J548*$AH$8)</f>
        <v>1.4738420821428571</v>
      </c>
      <c r="AI548" s="56">
        <f>((I548+L548)*$AI$7)+(J548*$AI$8)</f>
        <v>0.29564361</v>
      </c>
      <c r="AJ548" s="56">
        <f>((I548+L548)*$AJ$7)+(J548*$AJ$8)</f>
        <v>0.45073811249999995</v>
      </c>
      <c r="AK548" s="61">
        <f>J548*$AK$8</f>
        <v>147.65144000000001</v>
      </c>
      <c r="AL548" s="56">
        <f t="shared" si="338"/>
        <v>0</v>
      </c>
      <c r="AM548" s="43">
        <f>($F548+$G548)*AM$7</f>
        <v>0</v>
      </c>
      <c r="AN548" s="49"/>
      <c r="AO548" s="49"/>
    </row>
    <row r="549" spans="1:41" ht="15.75" customHeight="1" outlineLevel="1" x14ac:dyDescent="0.25">
      <c r="A549" s="99"/>
      <c r="B549" s="34"/>
      <c r="C549" s="35"/>
      <c r="D549" s="35"/>
      <c r="E549" s="35"/>
      <c r="F549" s="36"/>
      <c r="G549" s="37"/>
      <c r="H549" s="37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81"/>
      <c r="T549" s="28"/>
      <c r="U549" s="28"/>
      <c r="V549" s="38"/>
      <c r="W549" s="38"/>
      <c r="X549" s="38"/>
      <c r="Y549" s="38"/>
      <c r="Z549" s="38"/>
      <c r="AA549" s="38"/>
      <c r="AB549" s="38"/>
      <c r="AC549" s="38"/>
      <c r="AD549" s="38"/>
      <c r="AE549" s="39"/>
      <c r="AF549" s="39"/>
      <c r="AG549" s="40"/>
      <c r="AH549" s="41"/>
      <c r="AI549" s="41"/>
      <c r="AJ549" s="41"/>
      <c r="AK549" s="42"/>
      <c r="AL549" s="56">
        <f t="shared" si="338"/>
        <v>0</v>
      </c>
      <c r="AM549" s="40"/>
      <c r="AN549" s="100"/>
      <c r="AO549" s="100"/>
    </row>
    <row r="550" spans="1:41" ht="15.75" customHeight="1" outlineLevel="1" x14ac:dyDescent="0.25">
      <c r="A550" s="33"/>
      <c r="B550" s="44" t="s">
        <v>142</v>
      </c>
      <c r="C550" s="45"/>
      <c r="D550" s="45"/>
      <c r="E550" s="45"/>
      <c r="F550" s="46"/>
      <c r="G550" s="46"/>
      <c r="H550" s="46"/>
      <c r="I550" s="38"/>
      <c r="J550" s="46"/>
      <c r="K550" s="46"/>
      <c r="L550" s="46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9"/>
      <c r="AF550" s="39"/>
      <c r="AG550" s="47"/>
      <c r="AH550" s="47"/>
      <c r="AI550" s="47"/>
      <c r="AJ550" s="48"/>
      <c r="AK550" s="49"/>
      <c r="AL550" s="56">
        <f t="shared" si="338"/>
        <v>0</v>
      </c>
      <c r="AM550" s="47"/>
      <c r="AN550" s="49"/>
      <c r="AO550" s="49"/>
    </row>
    <row r="551" spans="1:41" ht="15.75" customHeight="1" outlineLevel="1" x14ac:dyDescent="0.25">
      <c r="A551" s="58">
        <v>1</v>
      </c>
      <c r="B551" s="59" t="s">
        <v>63</v>
      </c>
      <c r="C551" s="45">
        <v>1</v>
      </c>
      <c r="D551" s="45">
        <v>1</v>
      </c>
      <c r="E551" s="45">
        <v>1</v>
      </c>
      <c r="F551" s="60">
        <v>5.1390000000000002</v>
      </c>
      <c r="G551" s="46">
        <v>9.4</v>
      </c>
      <c r="H551" s="46">
        <v>0.3</v>
      </c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81">
        <f>(($G551*$H551)+$F551)*$C551*$D551*$E551</f>
        <v>7.9589999999999996</v>
      </c>
      <c r="T551" s="28">
        <f>(($F551))*$C551*$D551*$E551</f>
        <v>5.1390000000000002</v>
      </c>
      <c r="U551" s="28">
        <f>(($F551))*$C551*$D551*$E551</f>
        <v>5.1390000000000002</v>
      </c>
      <c r="V551" s="38"/>
      <c r="W551" s="38"/>
      <c r="X551" s="38"/>
      <c r="Y551" s="38"/>
      <c r="Z551" s="38"/>
      <c r="AA551" s="38"/>
      <c r="AB551" s="38"/>
      <c r="AC551" s="38"/>
      <c r="AD551" s="38"/>
      <c r="AE551" s="39"/>
      <c r="AF551" s="39"/>
      <c r="AG551" s="43">
        <f>($F551+$G551)*AG$7</f>
        <v>0</v>
      </c>
      <c r="AH551" s="56">
        <f>((S551+U551)*$AH$7)+(T551*$AH$8)</f>
        <v>3.0555214857142858</v>
      </c>
      <c r="AI551" s="56">
        <f>((S551+U551)*$AI$7)+(T551*$AI$8)</f>
        <v>0.61291872000000003</v>
      </c>
      <c r="AJ551" s="56">
        <f>((S551+U551)*$AJ$7)+(T551*$AJ$8)</f>
        <v>0.93445559999999994</v>
      </c>
      <c r="AK551" s="61">
        <f>T551*$AK$8</f>
        <v>258.44031000000001</v>
      </c>
      <c r="AL551" s="56">
        <f t="shared" si="338"/>
        <v>0</v>
      </c>
      <c r="AM551" s="43">
        <f>($F551+$G551)*AM$7</f>
        <v>0</v>
      </c>
      <c r="AN551" s="49"/>
      <c r="AO551" s="49"/>
    </row>
    <row r="552" spans="1:41" ht="15.75" customHeight="1" outlineLevel="1" x14ac:dyDescent="0.25">
      <c r="A552" s="58">
        <f>1+A551</f>
        <v>2</v>
      </c>
      <c r="B552" s="59" t="s">
        <v>14</v>
      </c>
      <c r="C552" s="45">
        <v>1</v>
      </c>
      <c r="D552" s="45">
        <v>1</v>
      </c>
      <c r="E552" s="45">
        <v>1</v>
      </c>
      <c r="F552" s="60">
        <v>2.218</v>
      </c>
      <c r="G552" s="46">
        <v>6.5</v>
      </c>
      <c r="H552" s="46">
        <v>0.3</v>
      </c>
      <c r="I552" s="63"/>
      <c r="J552" s="63"/>
      <c r="K552" s="63"/>
      <c r="L552" s="63"/>
      <c r="M552" s="81"/>
      <c r="N552" s="28"/>
      <c r="O552" s="28"/>
      <c r="P552" s="81">
        <f>(($G552*$H552)+$F552)*$C552*$D552*$E552</f>
        <v>4.1680000000000001</v>
      </c>
      <c r="Q552" s="28">
        <f>(($F552))*$C552*$D552*$E552</f>
        <v>2.218</v>
      </c>
      <c r="R552" s="28">
        <f>(($F552))*$C552*$D552*$E552</f>
        <v>2.218</v>
      </c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9"/>
      <c r="AF552" s="39"/>
      <c r="AG552" s="43">
        <f>($F552+$G552)*AG$7</f>
        <v>0</v>
      </c>
      <c r="AH552" s="56">
        <f>((P552+R552)*$AH$7)+(Q552*$AH$8)</f>
        <v>1.4145642333333335</v>
      </c>
      <c r="AI552" s="56">
        <f>((P552+R552)*$AI$7)+(Q552*$AI$8)</f>
        <v>0.28375284000000001</v>
      </c>
      <c r="AJ552" s="56">
        <f>((P552+R552)*$AJ$7)+(Q552*$AJ$8)</f>
        <v>0.43260944999999995</v>
      </c>
      <c r="AK552" s="61">
        <f>Q552*$AK$8</f>
        <v>111.54321999999999</v>
      </c>
      <c r="AL552" s="56">
        <f t="shared" si="338"/>
        <v>0</v>
      </c>
      <c r="AM552" s="43">
        <f>($F552+$G552)*AM$7</f>
        <v>0</v>
      </c>
      <c r="AN552" s="49"/>
      <c r="AO552" s="49"/>
    </row>
    <row r="553" spans="1:41" s="93" customFormat="1" ht="15.75" customHeight="1" outlineLevel="1" x14ac:dyDescent="0.25">
      <c r="A553" s="82">
        <f t="shared" ref="A553:A554" si="379">1+A552</f>
        <v>3</v>
      </c>
      <c r="B553" s="83" t="s">
        <v>59</v>
      </c>
      <c r="C553" s="84">
        <v>1</v>
      </c>
      <c r="D553" s="84">
        <v>1</v>
      </c>
      <c r="E553" s="84">
        <v>1</v>
      </c>
      <c r="F553" s="85">
        <v>1.9239999999999999</v>
      </c>
      <c r="G553" s="86">
        <v>5.55</v>
      </c>
      <c r="H553" s="46">
        <v>0.35</v>
      </c>
      <c r="I553" s="87">
        <f>(($G553*$H553)+$F553)*$C553*$D553*$E553</f>
        <v>3.8664999999999998</v>
      </c>
      <c r="J553" s="88">
        <f>(($F553))*$C553*$D553*$E553</f>
        <v>1.9239999999999999</v>
      </c>
      <c r="K553" s="88">
        <f t="shared" ref="K553:K554" si="380">(($F553))*$C553*$D553*$E553</f>
        <v>1.9239999999999999</v>
      </c>
      <c r="L553" s="88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89"/>
      <c r="AD553" s="89"/>
      <c r="AE553" s="90"/>
      <c r="AF553" s="90"/>
      <c r="AG553" s="91">
        <f>($F553+$G553)*AG$7</f>
        <v>0</v>
      </c>
      <c r="AH553" s="91">
        <f>((I553+L553)*$AH$7)+(J553*$AH$8)</f>
        <v>1.0083769892857144</v>
      </c>
      <c r="AI553" s="91">
        <f>((I553+L553)*$AI$7)+(J553*$AI$8)</f>
        <v>0.20227419000000002</v>
      </c>
      <c r="AJ553" s="91">
        <f>((I553+L553)*$AJ$7)+(J553*$AJ$8)</f>
        <v>0.30838713749999996</v>
      </c>
      <c r="AK553" s="92">
        <f>J553*$AK$8</f>
        <v>96.757959999999997</v>
      </c>
      <c r="AL553" s="56">
        <f t="shared" si="338"/>
        <v>0</v>
      </c>
      <c r="AM553" s="91">
        <f>($F553+$G553)*AM$7</f>
        <v>0</v>
      </c>
      <c r="AN553" s="92"/>
      <c r="AO553" s="92"/>
    </row>
    <row r="554" spans="1:41" s="93" customFormat="1" ht="15.75" customHeight="1" outlineLevel="1" x14ac:dyDescent="0.25">
      <c r="A554" s="82">
        <f t="shared" si="379"/>
        <v>4</v>
      </c>
      <c r="B554" s="83" t="s">
        <v>65</v>
      </c>
      <c r="C554" s="84">
        <v>1</v>
      </c>
      <c r="D554" s="84">
        <v>1</v>
      </c>
      <c r="E554" s="84">
        <v>1</v>
      </c>
      <c r="F554" s="85">
        <v>1.0129999999999999</v>
      </c>
      <c r="G554" s="86">
        <v>4.2</v>
      </c>
      <c r="H554" s="86">
        <f>H553+H553</f>
        <v>0.7</v>
      </c>
      <c r="I554" s="87">
        <f>(($G554*$H554)+$F554)*$C554*$D554*$E554</f>
        <v>3.9529999999999998</v>
      </c>
      <c r="J554" s="88">
        <f>(($F554))*$C554*$D554*$E554</f>
        <v>1.0129999999999999</v>
      </c>
      <c r="K554" s="88">
        <f t="shared" si="380"/>
        <v>1.0129999999999999</v>
      </c>
      <c r="L554" s="88">
        <f>F554*0.25</f>
        <v>0.25324999999999998</v>
      </c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89"/>
      <c r="AD554" s="89"/>
      <c r="AE554" s="90"/>
      <c r="AF554" s="90"/>
      <c r="AG554" s="91">
        <f t="shared" ref="AG554" si="381">($F554+$G554)*AG$7</f>
        <v>0</v>
      </c>
      <c r="AH554" s="91">
        <f>((I554+L554)*$AH$7)+(J554*$AH$8)</f>
        <v>0.81462926845238093</v>
      </c>
      <c r="AI554" s="91">
        <f>((I554+L554)*$AI$7)+(J554*$AI$8)</f>
        <v>0.16340959500000002</v>
      </c>
      <c r="AJ554" s="91">
        <f>((I554+L554)*$AJ$7)+(J554*$AJ$8)</f>
        <v>0.24913419374999995</v>
      </c>
      <c r="AK554" s="92">
        <f>J554*$AK$8</f>
        <v>50.943769999999994</v>
      </c>
      <c r="AL554" s="56">
        <f t="shared" ref="AL554:AL571" si="382">($L554)*AL$8</f>
        <v>0.25324999999999998</v>
      </c>
      <c r="AM554" s="91">
        <f t="shared" ref="AM554" si="383">($F554+$G554)*AM$7</f>
        <v>0</v>
      </c>
      <c r="AN554" s="92"/>
      <c r="AO554" s="92"/>
    </row>
    <row r="555" spans="1:41" ht="15.75" customHeight="1" outlineLevel="1" x14ac:dyDescent="0.25">
      <c r="A555" s="58">
        <v>5</v>
      </c>
      <c r="B555" s="59" t="s">
        <v>66</v>
      </c>
      <c r="C555" s="45">
        <v>1</v>
      </c>
      <c r="D555" s="45">
        <v>1</v>
      </c>
      <c r="E555" s="45">
        <v>1</v>
      </c>
      <c r="F555" s="60">
        <v>3.64</v>
      </c>
      <c r="G555" s="46">
        <v>7.8</v>
      </c>
      <c r="H555" s="46">
        <v>0.35</v>
      </c>
      <c r="I555" s="81">
        <f>(($G555*$H555)+$F555)*$C555*$D555*$E555</f>
        <v>6.37</v>
      </c>
      <c r="J555" s="28">
        <f t="shared" ref="J555:K556" si="384">(($F555))*$C555*$D555*$E555</f>
        <v>3.64</v>
      </c>
      <c r="K555" s="28">
        <f t="shared" si="384"/>
        <v>3.64</v>
      </c>
      <c r="L555" s="2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9"/>
      <c r="AF555" s="39"/>
      <c r="AG555" s="43">
        <f>($F555+$G555)*AG$7</f>
        <v>0</v>
      </c>
      <c r="AH555" s="56">
        <f>((I555+L555)*$AH$7)+(J555*$AH$8)</f>
        <v>1.7842175</v>
      </c>
      <c r="AI555" s="56">
        <f>((I555+L555)*$AI$7)+(J555*$AI$8)</f>
        <v>0.35790300000000003</v>
      </c>
      <c r="AJ555" s="56">
        <f>((I555+L555)*$AJ$7)+(J555*$AJ$8)</f>
        <v>0.54565874999999997</v>
      </c>
      <c r="AK555" s="61">
        <f>J555*$AK$8</f>
        <v>183.0556</v>
      </c>
      <c r="AL555" s="56">
        <f t="shared" si="382"/>
        <v>0</v>
      </c>
      <c r="AM555" s="43">
        <f>($F555+$G555)*AM$7</f>
        <v>0</v>
      </c>
      <c r="AN555" s="49"/>
      <c r="AO555" s="49"/>
    </row>
    <row r="556" spans="1:41" ht="15.75" customHeight="1" outlineLevel="1" x14ac:dyDescent="0.25">
      <c r="A556" s="58">
        <f t="shared" ref="A556" si="385">1+A555</f>
        <v>6</v>
      </c>
      <c r="B556" s="59" t="s">
        <v>67</v>
      </c>
      <c r="C556" s="45">
        <v>1</v>
      </c>
      <c r="D556" s="45">
        <v>1</v>
      </c>
      <c r="E556" s="45">
        <v>1</v>
      </c>
      <c r="F556" s="60">
        <v>2.9359999999999999</v>
      </c>
      <c r="G556" s="46">
        <v>7.05</v>
      </c>
      <c r="H556" s="46">
        <v>0.35</v>
      </c>
      <c r="I556" s="81">
        <f>(($G556*$H556)+$F556)*$C556*$D556*$E556</f>
        <v>5.4034999999999993</v>
      </c>
      <c r="J556" s="28">
        <f t="shared" si="384"/>
        <v>2.9359999999999999</v>
      </c>
      <c r="K556" s="28">
        <f t="shared" si="384"/>
        <v>2.9359999999999999</v>
      </c>
      <c r="L556" s="2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9"/>
      <c r="AF556" s="39"/>
      <c r="AG556" s="43">
        <f>($F556+$G556)*AG$7</f>
        <v>0</v>
      </c>
      <c r="AH556" s="56">
        <f>((I556+L556)*$AH$7)+(J556*$AH$8)</f>
        <v>1.4738420821428571</v>
      </c>
      <c r="AI556" s="56">
        <f>((I556+L556)*$AI$7)+(J556*$AI$8)</f>
        <v>0.29564361</v>
      </c>
      <c r="AJ556" s="56">
        <f>((I556+L556)*$AJ$7)+(J556*$AJ$8)</f>
        <v>0.45073811249999995</v>
      </c>
      <c r="AK556" s="61">
        <f>J556*$AK$8</f>
        <v>147.65144000000001</v>
      </c>
      <c r="AL556" s="56">
        <f t="shared" si="382"/>
        <v>0</v>
      </c>
      <c r="AM556" s="43">
        <f>($F556+$G556)*AM$7</f>
        <v>0</v>
      </c>
      <c r="AN556" s="49"/>
      <c r="AO556" s="49"/>
    </row>
    <row r="557" spans="1:41" ht="15.75" customHeight="1" outlineLevel="1" x14ac:dyDescent="0.25">
      <c r="A557" s="99"/>
      <c r="B557" s="34"/>
      <c r="C557" s="35"/>
      <c r="D557" s="35"/>
      <c r="E557" s="35"/>
      <c r="F557" s="36"/>
      <c r="G557" s="37"/>
      <c r="H557" s="37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81"/>
      <c r="T557" s="28"/>
      <c r="U557" s="28"/>
      <c r="V557" s="38"/>
      <c r="W557" s="38"/>
      <c r="X557" s="38"/>
      <c r="Y557" s="38"/>
      <c r="Z557" s="38"/>
      <c r="AA557" s="38"/>
      <c r="AB557" s="38"/>
      <c r="AC557" s="38"/>
      <c r="AD557" s="38"/>
      <c r="AE557" s="39"/>
      <c r="AF557" s="39"/>
      <c r="AG557" s="40"/>
      <c r="AH557" s="41"/>
      <c r="AI557" s="41"/>
      <c r="AJ557" s="41"/>
      <c r="AK557" s="42"/>
      <c r="AL557" s="56">
        <f t="shared" si="382"/>
        <v>0</v>
      </c>
      <c r="AM557" s="40"/>
      <c r="AN557" s="100"/>
      <c r="AO557" s="100"/>
    </row>
    <row r="558" spans="1:41" ht="15.75" customHeight="1" outlineLevel="1" x14ac:dyDescent="0.25">
      <c r="A558" s="33"/>
      <c r="B558" s="44" t="s">
        <v>143</v>
      </c>
      <c r="C558" s="45"/>
      <c r="D558" s="45"/>
      <c r="E558" s="45"/>
      <c r="F558" s="46"/>
      <c r="G558" s="46"/>
      <c r="H558" s="46"/>
      <c r="I558" s="38"/>
      <c r="J558" s="46"/>
      <c r="K558" s="46"/>
      <c r="L558" s="46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9"/>
      <c r="AF558" s="39"/>
      <c r="AG558" s="47"/>
      <c r="AH558" s="47"/>
      <c r="AI558" s="47"/>
      <c r="AJ558" s="48"/>
      <c r="AK558" s="49"/>
      <c r="AL558" s="56">
        <f t="shared" si="382"/>
        <v>0</v>
      </c>
      <c r="AM558" s="47"/>
      <c r="AN558" s="49"/>
      <c r="AO558" s="49"/>
    </row>
    <row r="559" spans="1:41" ht="15.75" customHeight="1" outlineLevel="1" x14ac:dyDescent="0.25">
      <c r="A559" s="58">
        <v>1</v>
      </c>
      <c r="B559" s="59" t="s">
        <v>63</v>
      </c>
      <c r="C559" s="45">
        <v>1</v>
      </c>
      <c r="D559" s="45">
        <v>1</v>
      </c>
      <c r="E559" s="45">
        <v>1</v>
      </c>
      <c r="F559" s="60">
        <v>5.4089999999999998</v>
      </c>
      <c r="G559" s="46">
        <v>9.6999999999999993</v>
      </c>
      <c r="H559" s="46">
        <v>0.3</v>
      </c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81">
        <f>(($G559*$H559)+$F559)*$C559*$D559*$E559</f>
        <v>8.3189999999999991</v>
      </c>
      <c r="T559" s="28">
        <f>(($F559))*$C559*$D559*$E559</f>
        <v>5.4089999999999998</v>
      </c>
      <c r="U559" s="28">
        <f>(($F559))*$C559*$D559*$E559</f>
        <v>5.4089999999999998</v>
      </c>
      <c r="V559" s="38"/>
      <c r="W559" s="38"/>
      <c r="X559" s="38"/>
      <c r="Y559" s="38"/>
      <c r="Z559" s="38"/>
      <c r="AA559" s="38"/>
      <c r="AB559" s="38"/>
      <c r="AC559" s="38"/>
      <c r="AD559" s="38"/>
      <c r="AE559" s="39"/>
      <c r="AF559" s="39"/>
      <c r="AG559" s="43">
        <f t="shared" ref="AG559:AG565" si="386">($F559+$G559)*AG$7</f>
        <v>0</v>
      </c>
      <c r="AH559" s="56">
        <f>((S559+U559)*$AH$7)+(T559*$AH$8)</f>
        <v>3.2084544142857139</v>
      </c>
      <c r="AI559" s="56">
        <f>((S559+U559)*$AI$7)+(T559*$AI$8)</f>
        <v>0.64359611999999999</v>
      </c>
      <c r="AJ559" s="56">
        <f>((S559+U559)*$AJ$7)+(T559*$AJ$8)</f>
        <v>0.9812263499999998</v>
      </c>
      <c r="AK559" s="61">
        <f>T559*$AK$8</f>
        <v>272.01860999999997</v>
      </c>
      <c r="AL559" s="56">
        <f t="shared" si="382"/>
        <v>0</v>
      </c>
      <c r="AM559" s="43">
        <f t="shared" ref="AM559:AM565" si="387">($F559+$G559)*AM$7</f>
        <v>0</v>
      </c>
      <c r="AN559" s="49"/>
      <c r="AO559" s="49"/>
    </row>
    <row r="560" spans="1:41" ht="15.75" customHeight="1" outlineLevel="1" x14ac:dyDescent="0.25">
      <c r="A560" s="58">
        <v>2</v>
      </c>
      <c r="B560" s="59" t="s">
        <v>64</v>
      </c>
      <c r="C560" s="45">
        <v>1</v>
      </c>
      <c r="D560" s="45">
        <v>1</v>
      </c>
      <c r="E560" s="45">
        <v>1</v>
      </c>
      <c r="F560" s="60">
        <v>2.37</v>
      </c>
      <c r="G560" s="46">
        <v>6.1580000000000004</v>
      </c>
      <c r="H560" s="46">
        <v>0.3</v>
      </c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81">
        <f>(($G560*$H560)+$F560)*$C560*$D560*$E560</f>
        <v>4.2173999999999996</v>
      </c>
      <c r="T560" s="28">
        <f>(($F560))*$C560*$D560*$E560</f>
        <v>2.37</v>
      </c>
      <c r="U560" s="28">
        <f>(($F560))*$C560*$D560*$E560</f>
        <v>2.37</v>
      </c>
      <c r="V560" s="38"/>
      <c r="W560" s="38"/>
      <c r="X560" s="38"/>
      <c r="Y560" s="38"/>
      <c r="Z560" s="38"/>
      <c r="AA560" s="38"/>
      <c r="AB560" s="38"/>
      <c r="AC560" s="38"/>
      <c r="AD560" s="38"/>
      <c r="AE560" s="39"/>
      <c r="AF560" s="39"/>
      <c r="AG560" s="43">
        <f t="shared" si="386"/>
        <v>0</v>
      </c>
      <c r="AH560" s="56">
        <f>((S560+U560)*$AH$7)+(T560*$AH$8)</f>
        <v>1.48062603</v>
      </c>
      <c r="AI560" s="56">
        <f>((S560+U560)*$AI$7)+(T560*$AI$8)</f>
        <v>0.29700442800000004</v>
      </c>
      <c r="AJ560" s="56">
        <f>((S560+U560)*$AJ$7)+(T560*$AJ$8)</f>
        <v>0.45281281499999992</v>
      </c>
      <c r="AK560" s="61">
        <f>T560*$AK$8</f>
        <v>119.18730000000001</v>
      </c>
      <c r="AL560" s="56">
        <f t="shared" si="382"/>
        <v>0</v>
      </c>
      <c r="AM560" s="43">
        <f t="shared" si="387"/>
        <v>0</v>
      </c>
      <c r="AN560" s="49"/>
      <c r="AO560" s="49"/>
    </row>
    <row r="561" spans="1:43" ht="15.75" customHeight="1" outlineLevel="1" x14ac:dyDescent="0.25">
      <c r="A561" s="58">
        <f t="shared" ref="A561:A565" si="388">1+A560</f>
        <v>3</v>
      </c>
      <c r="B561" s="59" t="s">
        <v>14</v>
      </c>
      <c r="C561" s="45">
        <v>1</v>
      </c>
      <c r="D561" s="45">
        <v>1</v>
      </c>
      <c r="E561" s="45">
        <v>1</v>
      </c>
      <c r="F561" s="60">
        <v>2.85</v>
      </c>
      <c r="G561" s="46">
        <v>7.8</v>
      </c>
      <c r="H561" s="46">
        <v>0.3</v>
      </c>
      <c r="I561" s="63"/>
      <c r="J561" s="63"/>
      <c r="K561" s="63"/>
      <c r="L561" s="63"/>
      <c r="M561" s="81"/>
      <c r="N561" s="28"/>
      <c r="O561" s="28"/>
      <c r="P561" s="81">
        <f>(($G561*$H561)+$F561)*$C561*$D561*$E561</f>
        <v>5.1899999999999995</v>
      </c>
      <c r="Q561" s="28">
        <f>(($F561))*$C561*$D561*$E561</f>
        <v>2.85</v>
      </c>
      <c r="R561" s="28">
        <f>(($F561))*$C561*$D561*$E561</f>
        <v>2.85</v>
      </c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9"/>
      <c r="AF561" s="39"/>
      <c r="AG561" s="43">
        <f t="shared" si="386"/>
        <v>0</v>
      </c>
      <c r="AH561" s="56">
        <f>((P561+R561)*$AH$7)+(Q561*$AH$8)</f>
        <v>1.7959815714285714</v>
      </c>
      <c r="AI561" s="56">
        <f>((P561+R561)*$AI$7)+(Q561*$AI$8)</f>
        <v>0.36026279999999999</v>
      </c>
      <c r="AJ561" s="56">
        <f>((P561+R561)*$AJ$7)+(Q561*$AJ$8)</f>
        <v>0.54925649999999993</v>
      </c>
      <c r="AK561" s="61">
        <f>Q561*$AK$8</f>
        <v>143.32650000000001</v>
      </c>
      <c r="AL561" s="56">
        <f t="shared" si="382"/>
        <v>0</v>
      </c>
      <c r="AM561" s="43">
        <f t="shared" si="387"/>
        <v>0</v>
      </c>
      <c r="AN561" s="49"/>
      <c r="AO561" s="49"/>
    </row>
    <row r="562" spans="1:43" s="93" customFormat="1" ht="15.75" customHeight="1" outlineLevel="1" x14ac:dyDescent="0.25">
      <c r="A562" s="82">
        <f t="shared" si="388"/>
        <v>4</v>
      </c>
      <c r="B562" s="83" t="s">
        <v>59</v>
      </c>
      <c r="C562" s="84">
        <v>1</v>
      </c>
      <c r="D562" s="84">
        <v>1</v>
      </c>
      <c r="E562" s="84">
        <v>1</v>
      </c>
      <c r="F562" s="85">
        <v>1.9239999999999999</v>
      </c>
      <c r="G562" s="86">
        <v>5.55</v>
      </c>
      <c r="H562" s="46">
        <v>0.35</v>
      </c>
      <c r="I562" s="87">
        <f>(($G562*$H562)+$F562)*$C562*$D562*$E562</f>
        <v>3.8664999999999998</v>
      </c>
      <c r="J562" s="88">
        <f>(($F562))*$C562*$D562*$E562</f>
        <v>1.9239999999999999</v>
      </c>
      <c r="K562" s="88">
        <f t="shared" ref="K562:K563" si="389">(($F562))*$C562*$D562*$E562</f>
        <v>1.9239999999999999</v>
      </c>
      <c r="L562" s="88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90"/>
      <c r="AF562" s="90"/>
      <c r="AG562" s="91">
        <f>($F562+$G562)*AG$7</f>
        <v>0</v>
      </c>
      <c r="AH562" s="91">
        <f>((I562+L562)*$AH$7)+(J562*$AH$8)</f>
        <v>1.0083769892857144</v>
      </c>
      <c r="AI562" s="91">
        <f>((I562+L562)*$AI$7)+(J562*$AI$8)</f>
        <v>0.20227419000000002</v>
      </c>
      <c r="AJ562" s="91">
        <f>((I562+L562)*$AJ$7)+(J562*$AJ$8)</f>
        <v>0.30838713749999996</v>
      </c>
      <c r="AK562" s="92">
        <f>J562*$AK$8</f>
        <v>96.757959999999997</v>
      </c>
      <c r="AL562" s="56">
        <f t="shared" si="382"/>
        <v>0</v>
      </c>
      <c r="AM562" s="91">
        <f>($F562+$G562)*AM$7</f>
        <v>0</v>
      </c>
      <c r="AN562" s="92"/>
      <c r="AO562" s="92"/>
    </row>
    <row r="563" spans="1:43" s="93" customFormat="1" ht="15.75" customHeight="1" outlineLevel="1" x14ac:dyDescent="0.25">
      <c r="A563" s="82">
        <f t="shared" si="388"/>
        <v>5</v>
      </c>
      <c r="B563" s="83" t="s">
        <v>65</v>
      </c>
      <c r="C563" s="84">
        <v>1</v>
      </c>
      <c r="D563" s="84">
        <v>1</v>
      </c>
      <c r="E563" s="84">
        <v>1</v>
      </c>
      <c r="F563" s="85">
        <v>1.0129999999999999</v>
      </c>
      <c r="G563" s="86">
        <v>4.2</v>
      </c>
      <c r="H563" s="86">
        <f>H562+H562</f>
        <v>0.7</v>
      </c>
      <c r="I563" s="87">
        <f>(($G563*$H563)+$F563)*$C563*$D563*$E563</f>
        <v>3.9529999999999998</v>
      </c>
      <c r="J563" s="88">
        <f>(($F563))*$C563*$D563*$E563</f>
        <v>1.0129999999999999</v>
      </c>
      <c r="K563" s="88">
        <f t="shared" si="389"/>
        <v>1.0129999999999999</v>
      </c>
      <c r="L563" s="88">
        <f>F563*0.25</f>
        <v>0.25324999999999998</v>
      </c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89"/>
      <c r="AD563" s="89"/>
      <c r="AE563" s="90"/>
      <c r="AF563" s="90"/>
      <c r="AG563" s="91">
        <f t="shared" ref="AG563" si="390">($F563+$G563)*AG$7</f>
        <v>0</v>
      </c>
      <c r="AH563" s="91">
        <f>((I563+L563)*$AH$7)+(J563*$AH$8)</f>
        <v>0.81462926845238093</v>
      </c>
      <c r="AI563" s="91">
        <f>((I563+L563)*$AI$7)+(J563*$AI$8)</f>
        <v>0.16340959500000002</v>
      </c>
      <c r="AJ563" s="91">
        <f>((I563+L563)*$AJ$7)+(J563*$AJ$8)</f>
        <v>0.24913419374999995</v>
      </c>
      <c r="AK563" s="92">
        <f>J563*$AK$8</f>
        <v>50.943769999999994</v>
      </c>
      <c r="AL563" s="56">
        <f t="shared" si="382"/>
        <v>0.25324999999999998</v>
      </c>
      <c r="AM563" s="91">
        <f t="shared" ref="AM563" si="391">($F563+$G563)*AM$7</f>
        <v>0</v>
      </c>
      <c r="AN563" s="92"/>
      <c r="AO563" s="92"/>
    </row>
    <row r="564" spans="1:43" ht="15.75" customHeight="1" outlineLevel="1" x14ac:dyDescent="0.25">
      <c r="A564" s="58">
        <v>6</v>
      </c>
      <c r="B564" s="59" t="s">
        <v>66</v>
      </c>
      <c r="C564" s="45">
        <v>1</v>
      </c>
      <c r="D564" s="45">
        <v>1</v>
      </c>
      <c r="E564" s="45">
        <v>1</v>
      </c>
      <c r="F564" s="60">
        <v>3.72</v>
      </c>
      <c r="G564" s="46">
        <v>7.9</v>
      </c>
      <c r="H564" s="46">
        <v>0.35</v>
      </c>
      <c r="I564" s="81">
        <f>(($G564*$H564)+$F564)*$C564*$D564*$E564</f>
        <v>6.4850000000000003</v>
      </c>
      <c r="J564" s="28">
        <f t="shared" ref="J564:K565" si="392">(($F564))*$C564*$D564*$E564</f>
        <v>3.72</v>
      </c>
      <c r="K564" s="28">
        <f t="shared" si="392"/>
        <v>3.72</v>
      </c>
      <c r="L564" s="2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9"/>
      <c r="AF564" s="39"/>
      <c r="AG564" s="43">
        <f t="shared" si="386"/>
        <v>0</v>
      </c>
      <c r="AH564" s="56">
        <f>((I564+L564)*$AH$7)+(J564*$AH$8)</f>
        <v>1.8201632738095239</v>
      </c>
      <c r="AI564" s="56">
        <f>((I564+L564)*$AI$7)+(J564*$AI$8)</f>
        <v>0.36511350000000009</v>
      </c>
      <c r="AJ564" s="56">
        <f>((I564+L564)*$AJ$7)+(J564*$AJ$8)</f>
        <v>0.55665187500000002</v>
      </c>
      <c r="AK564" s="61">
        <f>J564*$AK$8</f>
        <v>187.0788</v>
      </c>
      <c r="AL564" s="56">
        <f t="shared" si="382"/>
        <v>0</v>
      </c>
      <c r="AM564" s="43">
        <f t="shared" si="387"/>
        <v>0</v>
      </c>
      <c r="AN564" s="49"/>
      <c r="AO564" s="49"/>
    </row>
    <row r="565" spans="1:43" ht="15.75" customHeight="1" outlineLevel="1" x14ac:dyDescent="0.25">
      <c r="A565" s="58">
        <f t="shared" si="388"/>
        <v>7</v>
      </c>
      <c r="B565" s="59" t="s">
        <v>67</v>
      </c>
      <c r="C565" s="45">
        <v>1</v>
      </c>
      <c r="D565" s="45">
        <v>1</v>
      </c>
      <c r="E565" s="45">
        <v>1</v>
      </c>
      <c r="F565" s="60">
        <v>3.36</v>
      </c>
      <c r="G565" s="46">
        <v>7.6</v>
      </c>
      <c r="H565" s="46">
        <v>0.35</v>
      </c>
      <c r="I565" s="81">
        <f>(($G565*$H565)+$F565)*$C565*$D565*$E565</f>
        <v>6.02</v>
      </c>
      <c r="J565" s="28">
        <f t="shared" si="392"/>
        <v>3.36</v>
      </c>
      <c r="K565" s="28">
        <f t="shared" si="392"/>
        <v>3.36</v>
      </c>
      <c r="L565" s="2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9"/>
      <c r="AF565" s="39"/>
      <c r="AG565" s="43">
        <f t="shared" si="386"/>
        <v>0</v>
      </c>
      <c r="AH565" s="56">
        <f>((I565+L565)*$AH$7)+(J565*$AH$8)</f>
        <v>1.6652696666666666</v>
      </c>
      <c r="AI565" s="56">
        <f>((I565+L565)*$AI$7)+(J565*$AI$8)</f>
        <v>0.33404280000000003</v>
      </c>
      <c r="AJ565" s="56">
        <f>((I565+L565)*$AJ$7)+(J565*$AJ$8)</f>
        <v>0.50928149999999994</v>
      </c>
      <c r="AK565" s="61">
        <f>J565*$AK$8</f>
        <v>168.9744</v>
      </c>
      <c r="AL565" s="56">
        <f t="shared" si="382"/>
        <v>0</v>
      </c>
      <c r="AM565" s="43">
        <f t="shared" si="387"/>
        <v>0</v>
      </c>
      <c r="AN565" s="49"/>
      <c r="AO565" s="49"/>
    </row>
    <row r="566" spans="1:43" ht="15.75" customHeight="1" outlineLevel="1" x14ac:dyDescent="0.25">
      <c r="A566" s="99"/>
      <c r="B566" s="34"/>
      <c r="C566" s="35"/>
      <c r="D566" s="35"/>
      <c r="E566" s="35"/>
      <c r="F566" s="36"/>
      <c r="G566" s="37"/>
      <c r="H566" s="37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38"/>
      <c r="W566" s="38"/>
      <c r="X566" s="38"/>
      <c r="Y566" s="38"/>
      <c r="Z566" s="38"/>
      <c r="AA566" s="38"/>
      <c r="AB566" s="38"/>
      <c r="AC566" s="38"/>
      <c r="AD566" s="38"/>
      <c r="AE566" s="39"/>
      <c r="AF566" s="39"/>
      <c r="AG566" s="40"/>
      <c r="AH566" s="41"/>
      <c r="AI566" s="41"/>
      <c r="AJ566" s="41"/>
      <c r="AK566" s="42"/>
      <c r="AL566" s="56">
        <f t="shared" si="382"/>
        <v>0</v>
      </c>
      <c r="AM566" s="40"/>
      <c r="AN566" s="40"/>
      <c r="AO566" s="40"/>
    </row>
    <row r="567" spans="1:43" ht="15.75" customHeight="1" outlineLevel="1" x14ac:dyDescent="0.25">
      <c r="A567" s="33"/>
      <c r="B567" s="44" t="s">
        <v>77</v>
      </c>
      <c r="C567" s="45"/>
      <c r="D567" s="45"/>
      <c r="E567" s="45"/>
      <c r="F567" s="46"/>
      <c r="G567" s="46"/>
      <c r="H567" s="46"/>
      <c r="I567" s="38"/>
      <c r="J567" s="46"/>
      <c r="K567" s="46"/>
      <c r="L567" s="46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9"/>
      <c r="AF567" s="39"/>
      <c r="AG567" s="47"/>
      <c r="AH567" s="47"/>
      <c r="AI567" s="47"/>
      <c r="AJ567" s="48"/>
      <c r="AK567" s="49"/>
      <c r="AL567" s="56">
        <f t="shared" si="382"/>
        <v>0</v>
      </c>
      <c r="AM567" s="47"/>
      <c r="AN567" s="49"/>
      <c r="AO567" s="49"/>
    </row>
    <row r="568" spans="1:43" ht="15.75" customHeight="1" outlineLevel="1" x14ac:dyDescent="0.25">
      <c r="A568" s="58">
        <v>1</v>
      </c>
      <c r="B568" s="59" t="s">
        <v>80</v>
      </c>
      <c r="C568" s="45">
        <v>1</v>
      </c>
      <c r="D568" s="45">
        <v>1</v>
      </c>
      <c r="E568" s="45">
        <v>1</v>
      </c>
      <c r="F568" s="60">
        <f>0.61+0.61+0.61+0.616+0.616+0.61+0.61+0.61+0.61+0.61</f>
        <v>6.112000000000001</v>
      </c>
      <c r="G568" s="46">
        <v>1</v>
      </c>
      <c r="H568" s="46">
        <v>1</v>
      </c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81"/>
      <c r="T568" s="28"/>
      <c r="U568" s="28"/>
      <c r="V568" s="38"/>
      <c r="W568" s="38"/>
      <c r="X568" s="38"/>
      <c r="Y568" s="38"/>
      <c r="Z568" s="38"/>
      <c r="AA568" s="38"/>
      <c r="AB568" s="38"/>
      <c r="AC568" s="38"/>
      <c r="AD568" s="38"/>
      <c r="AE568" s="39"/>
      <c r="AF568" s="39"/>
      <c r="AG568" s="43">
        <f t="shared" ref="AG568:AG570" si="393">($F568+$G568)*AG$7</f>
        <v>0</v>
      </c>
      <c r="AH568" s="56">
        <f>((S568+U568)*$AH$7)+(T568*$AH$8)</f>
        <v>0</v>
      </c>
      <c r="AI568" s="56">
        <f>((S568+U568)*$AI$7)+(T568*$AI$8)</f>
        <v>0</v>
      </c>
      <c r="AJ568" s="56">
        <f>((S568+U568)*$AJ$7)+(T568*$AJ$8)</f>
        <v>0</v>
      </c>
      <c r="AK568" s="61">
        <f>T568*$AK$8</f>
        <v>0</v>
      </c>
      <c r="AL568" s="56">
        <f t="shared" si="382"/>
        <v>0</v>
      </c>
      <c r="AM568" s="43">
        <f t="shared" ref="AM568:AM570" si="394">($F568+$G568)*AM$7</f>
        <v>0</v>
      </c>
      <c r="AN568" s="49"/>
      <c r="AO568" s="49"/>
    </row>
    <row r="569" spans="1:43" ht="15.75" customHeight="1" outlineLevel="1" x14ac:dyDescent="0.25">
      <c r="A569" s="58">
        <v>2</v>
      </c>
      <c r="B569" s="59" t="s">
        <v>94</v>
      </c>
      <c r="C569" s="45">
        <v>1</v>
      </c>
      <c r="D569" s="45">
        <v>1</v>
      </c>
      <c r="E569" s="45">
        <v>1</v>
      </c>
      <c r="F569" s="60">
        <f>0.61+0.61+0.61+0.61+0.61+0.616+0.616+0.61+0.61+0.61</f>
        <v>6.112000000000001</v>
      </c>
      <c r="G569" s="46">
        <v>1</v>
      </c>
      <c r="H569" s="46">
        <v>1</v>
      </c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81"/>
      <c r="T569" s="28"/>
      <c r="U569" s="28"/>
      <c r="V569" s="38"/>
      <c r="W569" s="38"/>
      <c r="X569" s="38"/>
      <c r="Y569" s="38"/>
      <c r="Z569" s="38"/>
      <c r="AA569" s="38"/>
      <c r="AB569" s="38"/>
      <c r="AC569" s="38"/>
      <c r="AD569" s="38"/>
      <c r="AE569" s="39"/>
      <c r="AF569" s="39"/>
      <c r="AG569" s="43">
        <f t="shared" si="393"/>
        <v>0</v>
      </c>
      <c r="AH569" s="56">
        <f>((S569+U569)*$AH$7)+(T569*$AH$8)</f>
        <v>0</v>
      </c>
      <c r="AI569" s="56">
        <f>((S569+U569)*$AI$7)+(T569*$AI$8)</f>
        <v>0</v>
      </c>
      <c r="AJ569" s="56">
        <f>((S569+U569)*$AJ$7)+(T569*$AJ$8)</f>
        <v>0</v>
      </c>
      <c r="AK569" s="61">
        <f>T569*$AK$8</f>
        <v>0</v>
      </c>
      <c r="AL569" s="56">
        <f t="shared" si="382"/>
        <v>0</v>
      </c>
      <c r="AM569" s="43">
        <f t="shared" si="394"/>
        <v>0</v>
      </c>
      <c r="AN569" s="49"/>
      <c r="AO569" s="49"/>
    </row>
    <row r="570" spans="1:43" ht="15.75" customHeight="1" outlineLevel="1" x14ac:dyDescent="0.25">
      <c r="A570" s="58">
        <v>4</v>
      </c>
      <c r="B570" s="59" t="s">
        <v>81</v>
      </c>
      <c r="C570" s="45">
        <v>1</v>
      </c>
      <c r="D570" s="45">
        <v>1</v>
      </c>
      <c r="E570" s="45">
        <v>1</v>
      </c>
      <c r="F570" s="60">
        <f>0.684+0.684+0.808+0.684+0.684</f>
        <v>3.5440000000000005</v>
      </c>
      <c r="G570" s="46">
        <v>1</v>
      </c>
      <c r="H570" s="46">
        <v>1</v>
      </c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81"/>
      <c r="T570" s="28"/>
      <c r="U570" s="28"/>
      <c r="V570" s="38"/>
      <c r="W570" s="38"/>
      <c r="X570" s="38"/>
      <c r="Y570" s="38"/>
      <c r="Z570" s="38"/>
      <c r="AA570" s="38"/>
      <c r="AB570" s="38"/>
      <c r="AC570" s="38"/>
      <c r="AD570" s="38"/>
      <c r="AE570" s="39"/>
      <c r="AF570" s="39"/>
      <c r="AG570" s="43">
        <f t="shared" si="393"/>
        <v>0</v>
      </c>
      <c r="AH570" s="56">
        <f>((S570+U570)*$AH$7)+(T570*$AH$8)</f>
        <v>0</v>
      </c>
      <c r="AI570" s="56">
        <f>((S570+U570)*$AI$7)+(T570*$AI$8)</f>
        <v>0</v>
      </c>
      <c r="AJ570" s="56">
        <f>((S570+U570)*$AJ$7)+(T570*$AJ$8)</f>
        <v>0</v>
      </c>
      <c r="AK570" s="61">
        <f>T570*$AK$8</f>
        <v>0</v>
      </c>
      <c r="AL570" s="56">
        <f t="shared" si="382"/>
        <v>0</v>
      </c>
      <c r="AM570" s="43">
        <f t="shared" si="394"/>
        <v>0</v>
      </c>
      <c r="AN570" s="49"/>
      <c r="AO570" s="49"/>
    </row>
    <row r="571" spans="1:43" ht="15.75" customHeight="1" outlineLevel="1" x14ac:dyDescent="0.25">
      <c r="A571" s="99"/>
      <c r="B571" s="34"/>
      <c r="C571" s="35"/>
      <c r="D571" s="35"/>
      <c r="E571" s="35"/>
      <c r="F571" s="36"/>
      <c r="G571" s="37"/>
      <c r="H571" s="37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81"/>
      <c r="T571" s="28"/>
      <c r="U571" s="28"/>
      <c r="V571" s="38"/>
      <c r="W571" s="38"/>
      <c r="X571" s="38"/>
      <c r="Y571" s="38"/>
      <c r="Z571" s="38"/>
      <c r="AA571" s="38"/>
      <c r="AB571" s="38"/>
      <c r="AC571" s="38"/>
      <c r="AD571" s="38"/>
      <c r="AE571" s="39"/>
      <c r="AF571" s="39"/>
      <c r="AG571" s="43"/>
      <c r="AH571" s="56"/>
      <c r="AI571" s="56"/>
      <c r="AJ571" s="56"/>
      <c r="AK571" s="61"/>
      <c r="AL571" s="56">
        <f t="shared" si="382"/>
        <v>0</v>
      </c>
      <c r="AM571" s="43"/>
      <c r="AN571" s="49"/>
      <c r="AO571" s="49"/>
    </row>
    <row r="572" spans="1:43" s="68" customFormat="1" ht="15.75" customHeight="1" x14ac:dyDescent="0.25">
      <c r="A572" s="65"/>
      <c r="B572" s="257" t="str">
        <f>B488</f>
        <v>6TH FLOOR</v>
      </c>
      <c r="C572" s="258"/>
      <c r="D572" s="258"/>
      <c r="E572" s="258"/>
      <c r="F572" s="258"/>
      <c r="G572" s="259"/>
      <c r="H572" s="66"/>
      <c r="I572" s="67">
        <f>SUM(I488:I571)</f>
        <v>171.71500000000009</v>
      </c>
      <c r="J572" s="67">
        <f t="shared" ref="J572:AP572" si="395">SUM(J488:J571)</f>
        <v>81.415000000000006</v>
      </c>
      <c r="K572" s="67">
        <f t="shared" si="395"/>
        <v>81.415000000000006</v>
      </c>
      <c r="L572" s="67">
        <f t="shared" si="395"/>
        <v>2.5317499999999997</v>
      </c>
      <c r="M572" s="67">
        <f t="shared" si="395"/>
        <v>0</v>
      </c>
      <c r="N572" s="67">
        <f t="shared" si="395"/>
        <v>0</v>
      </c>
      <c r="O572" s="67">
        <f t="shared" si="395"/>
        <v>0</v>
      </c>
      <c r="P572" s="67">
        <f t="shared" si="395"/>
        <v>44.314</v>
      </c>
      <c r="Q572" s="67">
        <f t="shared" si="395"/>
        <v>23.809000000000001</v>
      </c>
      <c r="R572" s="67">
        <f t="shared" si="395"/>
        <v>23.809000000000001</v>
      </c>
      <c r="S572" s="67">
        <f t="shared" si="395"/>
        <v>94.967399999999984</v>
      </c>
      <c r="T572" s="67">
        <f t="shared" si="395"/>
        <v>61.289999999999992</v>
      </c>
      <c r="U572" s="67">
        <f t="shared" si="395"/>
        <v>61.289999999999992</v>
      </c>
      <c r="V572" s="67">
        <f t="shared" si="395"/>
        <v>0</v>
      </c>
      <c r="W572" s="67">
        <f t="shared" si="395"/>
        <v>0</v>
      </c>
      <c r="X572" s="67">
        <f t="shared" si="395"/>
        <v>0</v>
      </c>
      <c r="Y572" s="67">
        <f t="shared" si="395"/>
        <v>0</v>
      </c>
      <c r="Z572" s="67">
        <f t="shared" si="395"/>
        <v>0</v>
      </c>
      <c r="AA572" s="67">
        <f t="shared" si="395"/>
        <v>0</v>
      </c>
      <c r="AB572" s="67">
        <f t="shared" si="395"/>
        <v>0</v>
      </c>
      <c r="AC572" s="67">
        <f t="shared" si="395"/>
        <v>0</v>
      </c>
      <c r="AD572" s="67">
        <f t="shared" si="395"/>
        <v>0</v>
      </c>
      <c r="AE572" s="67">
        <f t="shared" si="395"/>
        <v>0</v>
      </c>
      <c r="AF572" s="67">
        <f t="shared" si="395"/>
        <v>0</v>
      </c>
      <c r="AG572" s="67">
        <f t="shared" si="395"/>
        <v>0</v>
      </c>
      <c r="AH572" s="67">
        <f t="shared" si="395"/>
        <v>95.636038285357088</v>
      </c>
      <c r="AI572" s="67">
        <f t="shared" si="395"/>
        <v>19.183998033000002</v>
      </c>
      <c r="AJ572" s="67">
        <f t="shared" si="395"/>
        <v>29.247914621250001</v>
      </c>
      <c r="AK572" s="67">
        <f t="shared" si="395"/>
        <v>8373.9890599999944</v>
      </c>
      <c r="AL572" s="67">
        <f t="shared" si="395"/>
        <v>2.5317499999999997</v>
      </c>
      <c r="AM572" s="67">
        <f t="shared" si="395"/>
        <v>0</v>
      </c>
      <c r="AN572" s="67">
        <f t="shared" si="395"/>
        <v>0</v>
      </c>
      <c r="AO572" s="67">
        <f t="shared" si="395"/>
        <v>0</v>
      </c>
      <c r="AP572" s="67">
        <f t="shared" si="395"/>
        <v>0</v>
      </c>
      <c r="AQ572" s="1"/>
    </row>
    <row r="573" spans="1:43" s="79" customFormat="1" ht="15.75" customHeight="1" x14ac:dyDescent="0.25">
      <c r="A573" s="69"/>
      <c r="B573" s="246" t="s">
        <v>55</v>
      </c>
      <c r="C573" s="247"/>
      <c r="D573" s="247"/>
      <c r="E573" s="247"/>
      <c r="F573" s="72"/>
      <c r="G573" s="73"/>
      <c r="H573" s="74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6"/>
      <c r="AF573" s="76"/>
      <c r="AG573" s="77">
        <v>0</v>
      </c>
      <c r="AH573" s="77">
        <v>370</v>
      </c>
      <c r="AI573" s="77">
        <f>8500/2.83</f>
        <v>3003.5335689045937</v>
      </c>
      <c r="AJ573" s="78">
        <v>200</v>
      </c>
      <c r="AK573" s="78">
        <v>11</v>
      </c>
      <c r="AL573" s="78">
        <v>2000</v>
      </c>
      <c r="AM573" s="77">
        <f>70*10.764</f>
        <v>753.4799999999999</v>
      </c>
      <c r="AN573" s="78">
        <f>2800/2.83</f>
        <v>989.39929328621906</v>
      </c>
      <c r="AO573" s="78">
        <f>35*10.764*1.18</f>
        <v>444.55319999999995</v>
      </c>
      <c r="AQ573" s="1"/>
    </row>
    <row r="574" spans="1:43" s="79" customFormat="1" ht="15.75" customHeight="1" x14ac:dyDescent="0.25">
      <c r="A574" s="69"/>
      <c r="B574" s="246" t="s">
        <v>56</v>
      </c>
      <c r="C574" s="247"/>
      <c r="D574" s="247"/>
      <c r="E574" s="247"/>
      <c r="F574" s="72"/>
      <c r="G574" s="73"/>
      <c r="H574" s="74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6"/>
      <c r="AF574" s="76"/>
      <c r="AG574" s="77">
        <f t="shared" ref="AG574:AO574" si="396">AG572*AG573</f>
        <v>0</v>
      </c>
      <c r="AH574" s="77">
        <f t="shared" si="396"/>
        <v>35385.33416558212</v>
      </c>
      <c r="AI574" s="77">
        <f t="shared" si="396"/>
        <v>57619.782077915203</v>
      </c>
      <c r="AJ574" s="77">
        <f t="shared" si="396"/>
        <v>5849.5829242500004</v>
      </c>
      <c r="AK574" s="77">
        <f t="shared" si="396"/>
        <v>92113.879659999933</v>
      </c>
      <c r="AL574" s="77">
        <f t="shared" si="396"/>
        <v>5063.4999999999991</v>
      </c>
      <c r="AM574" s="77">
        <f t="shared" si="396"/>
        <v>0</v>
      </c>
      <c r="AN574" s="77">
        <f t="shared" si="396"/>
        <v>0</v>
      </c>
      <c r="AO574" s="77">
        <f t="shared" si="396"/>
        <v>0</v>
      </c>
      <c r="AP574" s="80">
        <f>SUM(AG574:AO574)</f>
        <v>196032.07882774726</v>
      </c>
      <c r="AQ574" s="1"/>
    </row>
    <row r="575" spans="1:43" s="79" customFormat="1" ht="15.75" customHeight="1" x14ac:dyDescent="0.25">
      <c r="A575" s="69"/>
      <c r="B575" s="70"/>
      <c r="C575" s="71"/>
      <c r="D575" s="71"/>
      <c r="E575" s="71"/>
      <c r="F575" s="72"/>
      <c r="G575" s="73"/>
      <c r="H575" s="74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6"/>
      <c r="AF575" s="76"/>
      <c r="AG575" s="77"/>
      <c r="AH575" s="77"/>
      <c r="AI575" s="77"/>
      <c r="AJ575" s="77"/>
      <c r="AK575" s="77"/>
      <c r="AL575" s="77"/>
      <c r="AM575" s="77"/>
      <c r="AN575" s="77"/>
      <c r="AO575" s="77"/>
      <c r="AP575" s="80"/>
      <c r="AQ575" s="1"/>
    </row>
    <row r="576" spans="1:43" ht="15.75" customHeight="1" x14ac:dyDescent="0.25">
      <c r="A576" s="23" t="s">
        <v>144</v>
      </c>
      <c r="B576" s="254" t="s">
        <v>145</v>
      </c>
      <c r="C576" s="255"/>
      <c r="D576" s="255"/>
      <c r="E576" s="255"/>
      <c r="F576" s="255"/>
      <c r="G576" s="256"/>
      <c r="H576" s="27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18"/>
      <c r="AF576" s="18"/>
      <c r="AG576" s="18"/>
      <c r="AH576" s="31"/>
      <c r="AI576" s="32"/>
      <c r="AJ576" s="28"/>
      <c r="AK576" s="28"/>
      <c r="AL576" s="28"/>
      <c r="AM576" s="18"/>
      <c r="AN576" s="28"/>
      <c r="AO576" s="28"/>
    </row>
    <row r="577" spans="1:41" ht="15.75" customHeight="1" outlineLevel="1" x14ac:dyDescent="0.25">
      <c r="A577" s="33"/>
      <c r="B577" s="44" t="s">
        <v>146</v>
      </c>
      <c r="C577" s="45"/>
      <c r="D577" s="45"/>
      <c r="E577" s="45"/>
      <c r="F577" s="46"/>
      <c r="G577" s="46"/>
      <c r="H577" s="46"/>
      <c r="I577" s="38"/>
      <c r="J577" s="46"/>
      <c r="K577" s="46"/>
      <c r="L577" s="46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9"/>
      <c r="AF577" s="39"/>
      <c r="AG577" s="47"/>
      <c r="AH577" s="47"/>
      <c r="AI577" s="47"/>
      <c r="AJ577" s="48"/>
      <c r="AK577" s="49"/>
      <c r="AL577" s="49"/>
      <c r="AM577" s="47"/>
      <c r="AN577" s="49"/>
      <c r="AO577" s="49"/>
    </row>
    <row r="578" spans="1:41" ht="15.75" customHeight="1" outlineLevel="1" x14ac:dyDescent="0.25">
      <c r="A578" s="58">
        <v>1</v>
      </c>
      <c r="B578" s="59" t="s">
        <v>63</v>
      </c>
      <c r="C578" s="45">
        <v>1</v>
      </c>
      <c r="D578" s="45">
        <v>1</v>
      </c>
      <c r="E578" s="45">
        <v>1</v>
      </c>
      <c r="F578" s="60">
        <v>5.4</v>
      </c>
      <c r="G578" s="46">
        <v>9.6999999999999993</v>
      </c>
      <c r="H578" s="46">
        <v>0.3</v>
      </c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81">
        <f>(($G578*$H578)+$F578)*$C578*$D578*$E578</f>
        <v>8.31</v>
      </c>
      <c r="T578" s="28">
        <f>(($F578))*$C578*$D578*$E578</f>
        <v>5.4</v>
      </c>
      <c r="U578" s="28">
        <f>(($F578))*$C578*$D578*$E578</f>
        <v>5.4</v>
      </c>
      <c r="V578" s="38"/>
      <c r="W578" s="38"/>
      <c r="X578" s="38"/>
      <c r="Y578" s="38"/>
      <c r="Z578" s="38"/>
      <c r="AA578" s="38"/>
      <c r="AB578" s="38"/>
      <c r="AC578" s="38"/>
      <c r="AD578" s="38"/>
      <c r="AE578" s="39"/>
      <c r="AF578" s="39"/>
      <c r="AG578" s="43">
        <f t="shared" ref="AG578:AG584" si="397">($F578+$G578)*AG$7</f>
        <v>0</v>
      </c>
      <c r="AH578" s="56">
        <f>((S578+U578)*$AH$7)+(T578*$AH$8)</f>
        <v>3.2037487857142861</v>
      </c>
      <c r="AI578" s="56">
        <f>((S578+U578)*$AI$7)+(T578*$AI$8)</f>
        <v>0.64265220000000012</v>
      </c>
      <c r="AJ578" s="56">
        <f>((S578+U578)*$AJ$7)+(T578*$AJ$8)</f>
        <v>0.97978725</v>
      </c>
      <c r="AK578" s="61">
        <f>T578*$AK$8</f>
        <v>271.56600000000003</v>
      </c>
      <c r="AL578" s="56">
        <f t="shared" ref="AL578:AL592" si="398">($L578)*AL$8</f>
        <v>0</v>
      </c>
      <c r="AM578" s="43">
        <f t="shared" ref="AM578:AM584" si="399">($F578+$G578)*AM$7</f>
        <v>0</v>
      </c>
      <c r="AN578" s="49"/>
      <c r="AO578" s="49"/>
    </row>
    <row r="579" spans="1:41" ht="15.75" customHeight="1" outlineLevel="1" x14ac:dyDescent="0.25">
      <c r="A579" s="58">
        <f>1+A578</f>
        <v>2</v>
      </c>
      <c r="B579" s="59" t="s">
        <v>64</v>
      </c>
      <c r="C579" s="45">
        <v>1</v>
      </c>
      <c r="D579" s="45">
        <v>1</v>
      </c>
      <c r="E579" s="45">
        <v>1</v>
      </c>
      <c r="F579" s="60">
        <v>2.3639999999999999</v>
      </c>
      <c r="G579" s="46">
        <v>6.15</v>
      </c>
      <c r="H579" s="46">
        <v>0.3</v>
      </c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81">
        <f>(($G579*$H579)+$F579)*$C579*$D579*$E579</f>
        <v>4.2089999999999996</v>
      </c>
      <c r="T579" s="28">
        <f>(($F579))*$C579*$D579*$E579</f>
        <v>2.3639999999999999</v>
      </c>
      <c r="U579" s="28">
        <f>(($F579))*$C579*$D579*$E579</f>
        <v>2.3639999999999999</v>
      </c>
      <c r="V579" s="38"/>
      <c r="W579" s="38"/>
      <c r="X579" s="38"/>
      <c r="Y579" s="38"/>
      <c r="Z579" s="38"/>
      <c r="AA579" s="38"/>
      <c r="AB579" s="38"/>
      <c r="AC579" s="38"/>
      <c r="AD579" s="38"/>
      <c r="AE579" s="39"/>
      <c r="AF579" s="39"/>
      <c r="AG579" s="43">
        <f t="shared" si="397"/>
        <v>0</v>
      </c>
      <c r="AH579" s="56">
        <f>((S579+U579)*$AH$7)+(T579*$AH$8)</f>
        <v>1.4771752357142858</v>
      </c>
      <c r="AI579" s="56">
        <f>((S579+U579)*$AI$7)+(T579*$AI$8)</f>
        <v>0.29631222000000002</v>
      </c>
      <c r="AJ579" s="56">
        <f>((S579+U579)*$AJ$7)+(T579*$AJ$8)</f>
        <v>0.45175747499999996</v>
      </c>
      <c r="AK579" s="61">
        <f>T579*$AK$8</f>
        <v>118.88556</v>
      </c>
      <c r="AL579" s="56">
        <f t="shared" si="398"/>
        <v>0</v>
      </c>
      <c r="AM579" s="43">
        <f t="shared" si="399"/>
        <v>0</v>
      </c>
      <c r="AN579" s="49"/>
      <c r="AO579" s="49"/>
    </row>
    <row r="580" spans="1:41" ht="15.75" customHeight="1" outlineLevel="1" x14ac:dyDescent="0.25">
      <c r="A580" s="58">
        <f t="shared" ref="A580:A584" si="400">1+A579</f>
        <v>3</v>
      </c>
      <c r="B580" s="59" t="s">
        <v>14</v>
      </c>
      <c r="C580" s="45">
        <v>1</v>
      </c>
      <c r="D580" s="45">
        <v>1</v>
      </c>
      <c r="E580" s="45">
        <v>1</v>
      </c>
      <c r="F580" s="60">
        <v>2.9249999999999998</v>
      </c>
      <c r="G580" s="46">
        <v>7.95</v>
      </c>
      <c r="H580" s="46">
        <v>0.3</v>
      </c>
      <c r="I580" s="63"/>
      <c r="J580" s="63"/>
      <c r="K580" s="63"/>
      <c r="L580" s="63"/>
      <c r="M580" s="81"/>
      <c r="N580" s="28"/>
      <c r="O580" s="28"/>
      <c r="P580" s="81">
        <f>(($G580*$H580)+$F580)*$C580*$D580*$E580</f>
        <v>5.31</v>
      </c>
      <c r="Q580" s="28">
        <f>(($F580))*$C580*$D580*$E580</f>
        <v>2.9249999999999998</v>
      </c>
      <c r="R580" s="28">
        <f>(($F580))*$C580*$D580*$E580</f>
        <v>2.9249999999999998</v>
      </c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9"/>
      <c r="AF580" s="39"/>
      <c r="AG580" s="43">
        <f t="shared" si="397"/>
        <v>0</v>
      </c>
      <c r="AH580" s="56">
        <f>((P580+R580)*$AH$7)+(Q580*$AH$8)</f>
        <v>1.8410771785714286</v>
      </c>
      <c r="AI580" s="56">
        <f>((P580+R580)*$AI$7)+(Q580*$AI$8)</f>
        <v>0.36930870000000005</v>
      </c>
      <c r="AJ580" s="56">
        <f>((P580+R580)*$AJ$7)+(Q580*$AJ$8)</f>
        <v>0.56304787499999986</v>
      </c>
      <c r="AK580" s="61">
        <f>Q580*$AK$8</f>
        <v>147.09824999999998</v>
      </c>
      <c r="AL580" s="56">
        <f t="shared" si="398"/>
        <v>0</v>
      </c>
      <c r="AM580" s="43">
        <f t="shared" si="399"/>
        <v>0</v>
      </c>
      <c r="AN580" s="49"/>
      <c r="AO580" s="49"/>
    </row>
    <row r="581" spans="1:41" s="93" customFormat="1" ht="15.75" customHeight="1" outlineLevel="1" x14ac:dyDescent="0.25">
      <c r="A581" s="82">
        <v>4</v>
      </c>
      <c r="B581" s="83" t="s">
        <v>59</v>
      </c>
      <c r="C581" s="84">
        <v>1</v>
      </c>
      <c r="D581" s="84">
        <v>1</v>
      </c>
      <c r="E581" s="84">
        <v>1</v>
      </c>
      <c r="F581" s="85">
        <v>1.9239999999999999</v>
      </c>
      <c r="G581" s="86">
        <v>5.55</v>
      </c>
      <c r="H581" s="46">
        <v>0.35</v>
      </c>
      <c r="I581" s="87">
        <f>(($G581*$H581)+$F581)*$C581*$D581*$E581</f>
        <v>3.8664999999999998</v>
      </c>
      <c r="J581" s="88">
        <f>(($F581))*$C581*$D581*$E581</f>
        <v>1.9239999999999999</v>
      </c>
      <c r="K581" s="88">
        <f t="shared" ref="K581:K582" si="401">(($F581))*$C581*$D581*$E581</f>
        <v>1.9239999999999999</v>
      </c>
      <c r="L581" s="88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89"/>
      <c r="AD581" s="89"/>
      <c r="AE581" s="90"/>
      <c r="AF581" s="90"/>
      <c r="AG581" s="91">
        <f t="shared" si="397"/>
        <v>0</v>
      </c>
      <c r="AH581" s="91">
        <f>((I581+L581)*$AH$7)+(J581*$AH$8)</f>
        <v>1.0083769892857144</v>
      </c>
      <c r="AI581" s="91">
        <f>((I581+L581)*$AI$7)+(J581*$AI$8)</f>
        <v>0.20227419000000002</v>
      </c>
      <c r="AJ581" s="91">
        <f>((I581+L581)*$AJ$7)+(J581*$AJ$8)</f>
        <v>0.30838713749999996</v>
      </c>
      <c r="AK581" s="92">
        <f>J581*$AK$8</f>
        <v>96.757959999999997</v>
      </c>
      <c r="AL581" s="56">
        <f t="shared" si="398"/>
        <v>0</v>
      </c>
      <c r="AM581" s="91">
        <f t="shared" si="399"/>
        <v>0</v>
      </c>
      <c r="AN581" s="92"/>
      <c r="AO581" s="92"/>
    </row>
    <row r="582" spans="1:41" s="93" customFormat="1" ht="15.75" customHeight="1" outlineLevel="1" x14ac:dyDescent="0.25">
      <c r="A582" s="82">
        <f t="shared" ref="A582" si="402">1+A581</f>
        <v>5</v>
      </c>
      <c r="B582" s="83" t="s">
        <v>65</v>
      </c>
      <c r="C582" s="84">
        <v>1</v>
      </c>
      <c r="D582" s="84">
        <v>1</v>
      </c>
      <c r="E582" s="84">
        <v>1</v>
      </c>
      <c r="F582" s="85">
        <v>1.01</v>
      </c>
      <c r="G582" s="86">
        <v>4.2</v>
      </c>
      <c r="H582" s="86">
        <f>H581+H581</f>
        <v>0.7</v>
      </c>
      <c r="I582" s="87">
        <f>(($G582*$H582)+$F582)*$C582*$D582*$E582</f>
        <v>3.95</v>
      </c>
      <c r="J582" s="88">
        <f>(($F582))*$C582*$D582*$E582</f>
        <v>1.01</v>
      </c>
      <c r="K582" s="88">
        <f t="shared" si="401"/>
        <v>1.01</v>
      </c>
      <c r="L582" s="88">
        <f>F582*0.25</f>
        <v>0.2525</v>
      </c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  <c r="AD582" s="89"/>
      <c r="AE582" s="90"/>
      <c r="AF582" s="90"/>
      <c r="AG582" s="91">
        <f t="shared" si="397"/>
        <v>0</v>
      </c>
      <c r="AH582" s="91">
        <f>((I582+L582)*$AH$7)+(J582*$AH$8)</f>
        <v>0.81335482738095255</v>
      </c>
      <c r="AI582" s="91">
        <f>((I582+L582)*$AI$7)+(J582*$AI$8)</f>
        <v>0.16315395000000002</v>
      </c>
      <c r="AJ582" s="91">
        <f>((I582+L582)*$AJ$7)+(J582*$AJ$8)</f>
        <v>0.24874443749999997</v>
      </c>
      <c r="AK582" s="92">
        <f>J582*$AK$8</f>
        <v>50.792900000000003</v>
      </c>
      <c r="AL582" s="56">
        <f t="shared" si="398"/>
        <v>0.2525</v>
      </c>
      <c r="AM582" s="91">
        <f t="shared" si="399"/>
        <v>0</v>
      </c>
      <c r="AN582" s="92"/>
      <c r="AO582" s="92"/>
    </row>
    <row r="583" spans="1:41" ht="15.75" customHeight="1" outlineLevel="1" x14ac:dyDescent="0.25">
      <c r="A583" s="58">
        <v>6</v>
      </c>
      <c r="B583" s="59" t="s">
        <v>66</v>
      </c>
      <c r="C583" s="45">
        <v>1</v>
      </c>
      <c r="D583" s="45">
        <v>1</v>
      </c>
      <c r="E583" s="45">
        <v>1</v>
      </c>
      <c r="F583" s="60">
        <v>3.72</v>
      </c>
      <c r="G583" s="46">
        <v>7.9</v>
      </c>
      <c r="H583" s="46">
        <v>0.35</v>
      </c>
      <c r="I583" s="81">
        <f>(($G583*$H583)+$F583)*$C583*$D583*$E583</f>
        <v>6.4850000000000003</v>
      </c>
      <c r="J583" s="28">
        <f t="shared" ref="J583:K584" si="403">(($F583))*$C583*$D583*$E583</f>
        <v>3.72</v>
      </c>
      <c r="K583" s="28">
        <f t="shared" si="403"/>
        <v>3.72</v>
      </c>
      <c r="L583" s="2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9"/>
      <c r="AF583" s="39"/>
      <c r="AG583" s="43">
        <f t="shared" si="397"/>
        <v>0</v>
      </c>
      <c r="AH583" s="56">
        <f>((I583+L583)*$AH$7)+(J583*$AH$8)</f>
        <v>1.8201632738095239</v>
      </c>
      <c r="AI583" s="56">
        <f>((I583+L583)*$AI$7)+(J583*$AI$8)</f>
        <v>0.36511350000000009</v>
      </c>
      <c r="AJ583" s="56">
        <f>((I583+L583)*$AJ$7)+(J583*$AJ$8)</f>
        <v>0.55665187500000002</v>
      </c>
      <c r="AK583" s="61">
        <f>J583*$AK$8</f>
        <v>187.0788</v>
      </c>
      <c r="AL583" s="56">
        <f t="shared" si="398"/>
        <v>0</v>
      </c>
      <c r="AM583" s="43">
        <f t="shared" si="399"/>
        <v>0</v>
      </c>
      <c r="AN583" s="49"/>
      <c r="AO583" s="49"/>
    </row>
    <row r="584" spans="1:41" ht="15.75" customHeight="1" outlineLevel="1" x14ac:dyDescent="0.25">
      <c r="A584" s="58">
        <f t="shared" si="400"/>
        <v>7</v>
      </c>
      <c r="B584" s="59" t="s">
        <v>67</v>
      </c>
      <c r="C584" s="45">
        <v>1</v>
      </c>
      <c r="D584" s="45">
        <v>1</v>
      </c>
      <c r="E584" s="45">
        <v>1</v>
      </c>
      <c r="F584" s="60">
        <v>3.36</v>
      </c>
      <c r="G584" s="46">
        <v>7.6</v>
      </c>
      <c r="H584" s="46">
        <v>0.35</v>
      </c>
      <c r="I584" s="81">
        <f>(($G584*$H584)+$F584)*$C584*$D584*$E584</f>
        <v>6.02</v>
      </c>
      <c r="J584" s="28">
        <f t="shared" si="403"/>
        <v>3.36</v>
      </c>
      <c r="K584" s="28">
        <f t="shared" si="403"/>
        <v>3.36</v>
      </c>
      <c r="L584" s="2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9"/>
      <c r="AF584" s="39"/>
      <c r="AG584" s="43">
        <f t="shared" si="397"/>
        <v>0</v>
      </c>
      <c r="AH584" s="56">
        <f>((I584+L584)*$AH$7)+(J584*$AH$8)</f>
        <v>1.6652696666666666</v>
      </c>
      <c r="AI584" s="56">
        <f>((I584+L584)*$AI$7)+(J584*$AI$8)</f>
        <v>0.33404280000000003</v>
      </c>
      <c r="AJ584" s="56">
        <f>((I584+L584)*$AJ$7)+(J584*$AJ$8)</f>
        <v>0.50928149999999994</v>
      </c>
      <c r="AK584" s="61">
        <f>J584*$AK$8</f>
        <v>168.9744</v>
      </c>
      <c r="AL584" s="56">
        <f t="shared" si="398"/>
        <v>0</v>
      </c>
      <c r="AM584" s="43">
        <f t="shared" si="399"/>
        <v>0</v>
      </c>
      <c r="AN584" s="49"/>
      <c r="AO584" s="49"/>
    </row>
    <row r="585" spans="1:41" ht="15.75" customHeight="1" outlineLevel="1" x14ac:dyDescent="0.25">
      <c r="A585" s="58"/>
      <c r="B585" s="59"/>
      <c r="C585" s="45"/>
      <c r="D585" s="45"/>
      <c r="E585" s="45"/>
      <c r="F585" s="60"/>
      <c r="G585" s="46"/>
      <c r="H585" s="46"/>
      <c r="I585" s="63"/>
      <c r="J585" s="63"/>
      <c r="K585" s="63"/>
      <c r="L585" s="63"/>
      <c r="M585" s="81"/>
      <c r="N585" s="28"/>
      <c r="O585" s="28"/>
      <c r="P585" s="81"/>
      <c r="Q585" s="28"/>
      <c r="R585" s="2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9"/>
      <c r="AF585" s="39"/>
      <c r="AG585" s="43"/>
      <c r="AH585" s="56"/>
      <c r="AI585" s="56"/>
      <c r="AJ585" s="62"/>
      <c r="AK585" s="61"/>
      <c r="AL585" s="56"/>
      <c r="AM585" s="43"/>
      <c r="AN585" s="49"/>
      <c r="AO585" s="49"/>
    </row>
    <row r="586" spans="1:41" ht="15.75" customHeight="1" outlineLevel="1" x14ac:dyDescent="0.25">
      <c r="A586" s="33"/>
      <c r="B586" s="44" t="s">
        <v>147</v>
      </c>
      <c r="C586" s="45"/>
      <c r="D586" s="45"/>
      <c r="E586" s="45"/>
      <c r="F586" s="46"/>
      <c r="G586" s="46"/>
      <c r="H586" s="46"/>
      <c r="I586" s="38"/>
      <c r="J586" s="46"/>
      <c r="K586" s="46"/>
      <c r="L586" s="46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9"/>
      <c r="AF586" s="39"/>
      <c r="AG586" s="47"/>
      <c r="AH586" s="47"/>
      <c r="AI586" s="47"/>
      <c r="AJ586" s="48"/>
      <c r="AK586" s="49"/>
      <c r="AL586" s="56"/>
      <c r="AM586" s="47"/>
      <c r="AN586" s="49"/>
      <c r="AO586" s="49"/>
    </row>
    <row r="587" spans="1:41" ht="15.75" customHeight="1" outlineLevel="1" x14ac:dyDescent="0.25">
      <c r="A587" s="58">
        <v>1</v>
      </c>
      <c r="B587" s="59" t="s">
        <v>63</v>
      </c>
      <c r="C587" s="45">
        <v>1</v>
      </c>
      <c r="D587" s="45">
        <v>1</v>
      </c>
      <c r="E587" s="45">
        <v>1</v>
      </c>
      <c r="F587" s="60">
        <v>5</v>
      </c>
      <c r="G587" s="46">
        <v>9.25</v>
      </c>
      <c r="H587" s="46">
        <v>0.3</v>
      </c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81">
        <f>(($G587*$H587)+$F587)*$C587*$D587*$E587</f>
        <v>7.7750000000000004</v>
      </c>
      <c r="T587" s="28">
        <f>(($F587))*$C587*$D587*$E587</f>
        <v>5</v>
      </c>
      <c r="U587" s="28">
        <f>(($F587))*$C587*$D587*$E587</f>
        <v>5</v>
      </c>
      <c r="V587" s="38"/>
      <c r="W587" s="38"/>
      <c r="X587" s="38"/>
      <c r="Y587" s="38"/>
      <c r="Z587" s="38"/>
      <c r="AA587" s="38"/>
      <c r="AB587" s="38"/>
      <c r="AC587" s="38"/>
      <c r="AD587" s="38"/>
      <c r="AE587" s="39"/>
      <c r="AF587" s="39"/>
      <c r="AG587" s="43">
        <f>($F587+$G587)*AG$7</f>
        <v>0</v>
      </c>
      <c r="AH587" s="56">
        <f>((S587+U587)*$AH$7)+(T587*$AH$8)</f>
        <v>2.976963630952381</v>
      </c>
      <c r="AI587" s="56">
        <f>((S587+U587)*$AI$7)+(T587*$AI$8)</f>
        <v>0.59716049999999998</v>
      </c>
      <c r="AJ587" s="56">
        <f>((S587+U587)*$AJ$7)+(T587*$AJ$8)</f>
        <v>0.91043062499999994</v>
      </c>
      <c r="AK587" s="61">
        <f>T587*$AK$8</f>
        <v>251.45</v>
      </c>
      <c r="AL587" s="56">
        <f t="shared" si="398"/>
        <v>0</v>
      </c>
      <c r="AM587" s="43">
        <f>($F587+$G587)*AM$7</f>
        <v>0</v>
      </c>
      <c r="AN587" s="49"/>
      <c r="AO587" s="49"/>
    </row>
    <row r="588" spans="1:41" ht="15.75" customHeight="1" outlineLevel="1" x14ac:dyDescent="0.25">
      <c r="A588" s="58">
        <f>1+A587</f>
        <v>2</v>
      </c>
      <c r="B588" s="59" t="s">
        <v>14</v>
      </c>
      <c r="C588" s="45">
        <v>1</v>
      </c>
      <c r="D588" s="45">
        <v>1</v>
      </c>
      <c r="E588" s="45">
        <v>1</v>
      </c>
      <c r="F588" s="60">
        <v>2.29</v>
      </c>
      <c r="G588" s="46">
        <v>6.65</v>
      </c>
      <c r="H588" s="46">
        <v>0.3</v>
      </c>
      <c r="I588" s="63"/>
      <c r="J588" s="63"/>
      <c r="K588" s="63"/>
      <c r="L588" s="63"/>
      <c r="M588" s="81"/>
      <c r="N588" s="28"/>
      <c r="O588" s="28"/>
      <c r="P588" s="81">
        <f>(($G588*$H588)+$F588)*$C588*$D588*$E588</f>
        <v>4.2850000000000001</v>
      </c>
      <c r="Q588" s="28">
        <f>(($F588))*$C588*$D588*$E588</f>
        <v>2.29</v>
      </c>
      <c r="R588" s="28">
        <f>(($F588))*$C588*$D588*$E588</f>
        <v>2.29</v>
      </c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9"/>
      <c r="AF588" s="39"/>
      <c r="AG588" s="43">
        <f>($F588+$G588)*AG$7</f>
        <v>0</v>
      </c>
      <c r="AH588" s="56">
        <f>((P588+R588)*$AH$7)+(Q588*$AH$8)</f>
        <v>1.4580912976190477</v>
      </c>
      <c r="AI588" s="56">
        <f>((P588+R588)*$AI$7)+(Q588*$AI$8)</f>
        <v>0.29248410000000002</v>
      </c>
      <c r="AJ588" s="56">
        <f>((P588+R588)*$AJ$7)+(Q588*$AJ$8)</f>
        <v>0.44592112499999992</v>
      </c>
      <c r="AK588" s="61">
        <f>Q588*$AK$8</f>
        <v>115.1641</v>
      </c>
      <c r="AL588" s="56">
        <f t="shared" si="398"/>
        <v>0</v>
      </c>
      <c r="AM588" s="43">
        <f>($F588+$G588)*AM$7</f>
        <v>0</v>
      </c>
      <c r="AN588" s="49"/>
      <c r="AO588" s="49"/>
    </row>
    <row r="589" spans="1:41" s="93" customFormat="1" ht="15.75" customHeight="1" outlineLevel="1" x14ac:dyDescent="0.25">
      <c r="A589" s="82">
        <f t="shared" ref="A589:A590" si="404">1+A588</f>
        <v>3</v>
      </c>
      <c r="B589" s="83" t="s">
        <v>59</v>
      </c>
      <c r="C589" s="84">
        <v>1</v>
      </c>
      <c r="D589" s="84">
        <v>1</v>
      </c>
      <c r="E589" s="84">
        <v>1</v>
      </c>
      <c r="F589" s="85">
        <v>1.92</v>
      </c>
      <c r="G589" s="86">
        <v>5.55</v>
      </c>
      <c r="H589" s="46">
        <v>0.35</v>
      </c>
      <c r="I589" s="87">
        <f>(($G589*$H589)+$F589)*$C589*$D589*$E589</f>
        <v>3.8624999999999998</v>
      </c>
      <c r="J589" s="88">
        <f>(($F589))*$C589*$D589*$E589</f>
        <v>1.92</v>
      </c>
      <c r="K589" s="88">
        <f t="shared" ref="K589:K590" si="405">(($F589))*$C589*$D589*$E589</f>
        <v>1.92</v>
      </c>
      <c r="L589" s="88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89"/>
      <c r="AD589" s="89"/>
      <c r="AE589" s="90"/>
      <c r="AF589" s="90"/>
      <c r="AG589" s="91">
        <f>($F589+$G589)*AG$7</f>
        <v>0</v>
      </c>
      <c r="AH589" s="91">
        <f>((I589+L589)*$AH$7)+(J589*$AH$8)</f>
        <v>1.0068084464285714</v>
      </c>
      <c r="AI589" s="91">
        <f>((I589+L589)*$AI$7)+(J589*$AI$8)</f>
        <v>0.20195954999999999</v>
      </c>
      <c r="AJ589" s="91">
        <f>((I589+L589)*$AJ$7)+(J589*$AJ$8)</f>
        <v>0.30790743749999994</v>
      </c>
      <c r="AK589" s="92">
        <f>J589*$AK$8</f>
        <v>96.556799999999996</v>
      </c>
      <c r="AL589" s="56">
        <f t="shared" si="398"/>
        <v>0</v>
      </c>
      <c r="AM589" s="91">
        <f>($F589+$G589)*AM$7</f>
        <v>0</v>
      </c>
      <c r="AN589" s="92"/>
      <c r="AO589" s="92"/>
    </row>
    <row r="590" spans="1:41" s="93" customFormat="1" ht="15.75" customHeight="1" outlineLevel="1" x14ac:dyDescent="0.25">
      <c r="A590" s="82">
        <f t="shared" si="404"/>
        <v>4</v>
      </c>
      <c r="B590" s="83" t="s">
        <v>65</v>
      </c>
      <c r="C590" s="84">
        <v>1</v>
      </c>
      <c r="D590" s="84">
        <v>1</v>
      </c>
      <c r="E590" s="84">
        <v>1</v>
      </c>
      <c r="F590" s="85">
        <v>1.0129999999999999</v>
      </c>
      <c r="G590" s="86">
        <v>4.2</v>
      </c>
      <c r="H590" s="86">
        <f>H589+H589</f>
        <v>0.7</v>
      </c>
      <c r="I590" s="87">
        <f>(($G590*$H590)+$F590)*$C590*$D590*$E590</f>
        <v>3.9529999999999998</v>
      </c>
      <c r="J590" s="88">
        <f>(($F590))*$C590*$D590*$E590</f>
        <v>1.0129999999999999</v>
      </c>
      <c r="K590" s="88">
        <f t="shared" si="405"/>
        <v>1.0129999999999999</v>
      </c>
      <c r="L590" s="88">
        <f>F590*0.25</f>
        <v>0.25324999999999998</v>
      </c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89"/>
      <c r="AD590" s="89"/>
      <c r="AE590" s="90"/>
      <c r="AF590" s="90"/>
      <c r="AG590" s="91">
        <f t="shared" ref="AG590" si="406">($F590+$G590)*AG$7</f>
        <v>0</v>
      </c>
      <c r="AH590" s="91">
        <f>((I590+L590)*$AH$7)+(J590*$AH$8)</f>
        <v>0.81462926845238093</v>
      </c>
      <c r="AI590" s="91">
        <f>((I590+L590)*$AI$7)+(J590*$AI$8)</f>
        <v>0.16340959500000002</v>
      </c>
      <c r="AJ590" s="91">
        <f>((I590+L590)*$AJ$7)+(J590*$AJ$8)</f>
        <v>0.24913419374999995</v>
      </c>
      <c r="AK590" s="92">
        <f>J590*$AK$8</f>
        <v>50.943769999999994</v>
      </c>
      <c r="AL590" s="56">
        <f t="shared" si="398"/>
        <v>0.25324999999999998</v>
      </c>
      <c r="AM590" s="91">
        <f t="shared" ref="AM590" si="407">($F590+$G590)*AM$7</f>
        <v>0</v>
      </c>
      <c r="AN590" s="92"/>
      <c r="AO590" s="92"/>
    </row>
    <row r="591" spans="1:41" ht="15.75" customHeight="1" outlineLevel="1" x14ac:dyDescent="0.25">
      <c r="A591" s="58">
        <v>5</v>
      </c>
      <c r="B591" s="59" t="s">
        <v>66</v>
      </c>
      <c r="C591" s="45">
        <v>1</v>
      </c>
      <c r="D591" s="45">
        <v>1</v>
      </c>
      <c r="E591" s="45">
        <v>1</v>
      </c>
      <c r="F591" s="60">
        <v>3.64</v>
      </c>
      <c r="G591" s="46">
        <v>7.8</v>
      </c>
      <c r="H591" s="46">
        <v>0.35</v>
      </c>
      <c r="I591" s="81">
        <f>(($G591*$H591)+$F591)*$C591*$D591*$E591</f>
        <v>6.37</v>
      </c>
      <c r="J591" s="28">
        <f t="shared" ref="J591:K592" si="408">(($F591))*$C591*$D591*$E591</f>
        <v>3.64</v>
      </c>
      <c r="K591" s="28">
        <f t="shared" si="408"/>
        <v>3.64</v>
      </c>
      <c r="L591" s="2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9"/>
      <c r="AF591" s="39"/>
      <c r="AG591" s="43">
        <f>($F591+$G591)*AG$7</f>
        <v>0</v>
      </c>
      <c r="AH591" s="56">
        <f>((I591+L591)*$AH$7)+(J591*$AH$8)</f>
        <v>1.7842175</v>
      </c>
      <c r="AI591" s="56">
        <f>((I591+L591)*$AI$7)+(J591*$AI$8)</f>
        <v>0.35790300000000003</v>
      </c>
      <c r="AJ591" s="56">
        <f>((I591+L591)*$AJ$7)+(J591*$AJ$8)</f>
        <v>0.54565874999999997</v>
      </c>
      <c r="AK591" s="61">
        <f>J591*$AK$8</f>
        <v>183.0556</v>
      </c>
      <c r="AL591" s="56">
        <f t="shared" si="398"/>
        <v>0</v>
      </c>
      <c r="AM591" s="43">
        <f>($F591+$G591)*AM$7</f>
        <v>0</v>
      </c>
      <c r="AN591" s="49"/>
      <c r="AO591" s="49"/>
    </row>
    <row r="592" spans="1:41" ht="15.75" customHeight="1" outlineLevel="1" x14ac:dyDescent="0.25">
      <c r="A592" s="58">
        <f t="shared" ref="A592" si="409">1+A591</f>
        <v>6</v>
      </c>
      <c r="B592" s="59" t="s">
        <v>67</v>
      </c>
      <c r="C592" s="45">
        <v>1</v>
      </c>
      <c r="D592" s="45">
        <v>1</v>
      </c>
      <c r="E592" s="45">
        <v>1</v>
      </c>
      <c r="F592" s="60">
        <v>2.9</v>
      </c>
      <c r="G592" s="46">
        <v>7.05</v>
      </c>
      <c r="H592" s="46">
        <v>0.35</v>
      </c>
      <c r="I592" s="81">
        <f>(($G592*$H592)+$F592)*$C592*$D592*$E592</f>
        <v>5.3674999999999997</v>
      </c>
      <c r="J592" s="28">
        <f t="shared" si="408"/>
        <v>2.9</v>
      </c>
      <c r="K592" s="28">
        <f t="shared" si="408"/>
        <v>2.9</v>
      </c>
      <c r="L592" s="2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9"/>
      <c r="AF592" s="39"/>
      <c r="AG592" s="43">
        <f>($F592+$G592)*AG$7</f>
        <v>0</v>
      </c>
      <c r="AH592" s="56">
        <f>((I592+L592)*$AH$7)+(J592*$AH$8)</f>
        <v>1.4597251964285713</v>
      </c>
      <c r="AI592" s="56">
        <f>((I592+L592)*$AI$7)+(J592*$AI$8)</f>
        <v>0.29281184999999998</v>
      </c>
      <c r="AJ592" s="56">
        <f>((I592+L592)*$AJ$7)+(J592*$AJ$8)</f>
        <v>0.44642081249999999</v>
      </c>
      <c r="AK592" s="61">
        <f>J592*$AK$8</f>
        <v>145.84099999999998</v>
      </c>
      <c r="AL592" s="56">
        <f t="shared" si="398"/>
        <v>0</v>
      </c>
      <c r="AM592" s="43">
        <f>($F592+$G592)*AM$7</f>
        <v>0</v>
      </c>
      <c r="AN592" s="49"/>
      <c r="AO592" s="49"/>
    </row>
    <row r="593" spans="1:41" ht="15.75" customHeight="1" outlineLevel="1" x14ac:dyDescent="0.25">
      <c r="A593" s="58"/>
      <c r="B593" s="59"/>
      <c r="C593" s="94"/>
      <c r="D593" s="94"/>
      <c r="E593" s="94"/>
      <c r="F593" s="60"/>
      <c r="G593" s="60"/>
      <c r="H593" s="60"/>
      <c r="I593" s="81"/>
      <c r="J593" s="28"/>
      <c r="K593" s="28"/>
      <c r="L593" s="28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  <c r="AA593" s="95"/>
      <c r="AB593" s="95"/>
      <c r="AC593" s="95"/>
      <c r="AD593" s="95"/>
      <c r="AE593" s="96"/>
      <c r="AF593" s="96"/>
      <c r="AG593" s="97"/>
      <c r="AH593" s="98"/>
      <c r="AI593" s="98"/>
      <c r="AJ593" s="98"/>
      <c r="AK593" s="54"/>
      <c r="AL593" s="54"/>
      <c r="AM593" s="97"/>
      <c r="AN593" s="28"/>
      <c r="AO593" s="28"/>
    </row>
    <row r="594" spans="1:41" ht="15.75" customHeight="1" outlineLevel="1" x14ac:dyDescent="0.25">
      <c r="A594" s="33"/>
      <c r="B594" s="44" t="s">
        <v>148</v>
      </c>
      <c r="C594" s="45"/>
      <c r="D594" s="45"/>
      <c r="E594" s="45"/>
      <c r="F594" s="46"/>
      <c r="G594" s="46"/>
      <c r="H594" s="46"/>
      <c r="I594" s="38"/>
      <c r="J594" s="46"/>
      <c r="K594" s="46"/>
      <c r="L594" s="46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9"/>
      <c r="AF594" s="39"/>
      <c r="AG594" s="47"/>
      <c r="AH594" s="47"/>
      <c r="AI594" s="47"/>
      <c r="AJ594" s="48"/>
      <c r="AK594" s="49"/>
      <c r="AL594" s="49"/>
      <c r="AM594" s="47"/>
      <c r="AN594" s="49"/>
      <c r="AO594" s="49"/>
    </row>
    <row r="595" spans="1:41" ht="15.75" customHeight="1" outlineLevel="1" x14ac:dyDescent="0.25">
      <c r="A595" s="58">
        <v>1</v>
      </c>
      <c r="B595" s="59" t="s">
        <v>63</v>
      </c>
      <c r="C595" s="45">
        <v>1</v>
      </c>
      <c r="D595" s="45">
        <v>1</v>
      </c>
      <c r="E595" s="45">
        <v>1</v>
      </c>
      <c r="F595" s="60">
        <v>6.22</v>
      </c>
      <c r="G595" s="46">
        <v>10.65</v>
      </c>
      <c r="H595" s="46">
        <v>0.3</v>
      </c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81">
        <f>(($G595*$H595)+$F595)*$C595*$D595*$E595</f>
        <v>9.4149999999999991</v>
      </c>
      <c r="T595" s="28">
        <f>(($F595))*$C595*$D595*$E595</f>
        <v>6.22</v>
      </c>
      <c r="U595" s="28">
        <f>(($F595))*$C595*$D595*$E595</f>
        <v>6.22</v>
      </c>
      <c r="V595" s="38"/>
      <c r="W595" s="38"/>
      <c r="X595" s="38"/>
      <c r="Y595" s="38"/>
      <c r="Z595" s="38"/>
      <c r="AA595" s="38"/>
      <c r="AB595" s="38"/>
      <c r="AC595" s="38"/>
      <c r="AD595" s="38"/>
      <c r="AE595" s="39"/>
      <c r="AF595" s="39"/>
      <c r="AG595" s="43">
        <f t="shared" ref="AG595:AG600" si="410">($F595+$G595)*AG$7</f>
        <v>0</v>
      </c>
      <c r="AH595" s="56">
        <f>((S595+U595)*$AH$7)+(T595*$AH$8)</f>
        <v>3.6697367261904761</v>
      </c>
      <c r="AI595" s="56">
        <f>((S595+U595)*$AI$7)+(T595*$AI$8)</f>
        <v>0.73612650000000002</v>
      </c>
      <c r="AJ595" s="56">
        <f>((S595+U595)*$AJ$7)+(T595*$AJ$8)</f>
        <v>1.1222981249999997</v>
      </c>
      <c r="AK595" s="61">
        <f>T595*$AK$8</f>
        <v>312.80379999999997</v>
      </c>
      <c r="AL595" s="56">
        <f t="shared" ref="AL595:AL600" si="411">($L595)*AL$8</f>
        <v>0</v>
      </c>
      <c r="AM595" s="43">
        <f t="shared" ref="AM595:AM600" si="412">($F595+$G595)*AM$7</f>
        <v>0</v>
      </c>
      <c r="AN595" s="49"/>
      <c r="AO595" s="49"/>
    </row>
    <row r="596" spans="1:41" ht="15.75" customHeight="1" outlineLevel="1" x14ac:dyDescent="0.25">
      <c r="A596" s="58">
        <f>1+A595</f>
        <v>2</v>
      </c>
      <c r="B596" s="59" t="s">
        <v>14</v>
      </c>
      <c r="C596" s="45">
        <v>1</v>
      </c>
      <c r="D596" s="45">
        <v>1</v>
      </c>
      <c r="E596" s="45">
        <v>1</v>
      </c>
      <c r="F596" s="60">
        <v>2.29</v>
      </c>
      <c r="G596" s="46">
        <v>6.65</v>
      </c>
      <c r="H596" s="46">
        <v>0.3</v>
      </c>
      <c r="I596" s="63"/>
      <c r="J596" s="63"/>
      <c r="K596" s="63"/>
      <c r="L596" s="63"/>
      <c r="M596" s="81"/>
      <c r="N596" s="28"/>
      <c r="O596" s="28"/>
      <c r="P596" s="81">
        <f>(($G596*$H596)+$F596)*$C596*$D596*$E596</f>
        <v>4.2850000000000001</v>
      </c>
      <c r="Q596" s="28">
        <f>(($F596))*$C596*$D596*$E596</f>
        <v>2.29</v>
      </c>
      <c r="R596" s="28">
        <f>(($F596))*$C596*$D596*$E596</f>
        <v>2.29</v>
      </c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9"/>
      <c r="AF596" s="39"/>
      <c r="AG596" s="43">
        <f t="shared" si="410"/>
        <v>0</v>
      </c>
      <c r="AH596" s="56">
        <f>((P596+R596)*$AH$7)+(Q596*$AH$8)</f>
        <v>1.4580912976190477</v>
      </c>
      <c r="AI596" s="56">
        <f>((P596+R596)*$AI$7)+(Q596*$AI$8)</f>
        <v>0.29248410000000002</v>
      </c>
      <c r="AJ596" s="56">
        <f>((P596+R596)*$AJ$7)+(Q596*$AJ$8)</f>
        <v>0.44592112499999992</v>
      </c>
      <c r="AK596" s="61">
        <f>Q596*$AK$8</f>
        <v>115.1641</v>
      </c>
      <c r="AL596" s="56">
        <f t="shared" si="411"/>
        <v>0</v>
      </c>
      <c r="AM596" s="43">
        <f t="shared" si="412"/>
        <v>0</v>
      </c>
      <c r="AN596" s="49"/>
      <c r="AO596" s="49"/>
    </row>
    <row r="597" spans="1:41" s="93" customFormat="1" ht="15.75" customHeight="1" outlineLevel="1" x14ac:dyDescent="0.25">
      <c r="A597" s="82">
        <v>3</v>
      </c>
      <c r="B597" s="83" t="s">
        <v>59</v>
      </c>
      <c r="C597" s="84">
        <v>1</v>
      </c>
      <c r="D597" s="84">
        <v>1</v>
      </c>
      <c r="E597" s="84">
        <v>1</v>
      </c>
      <c r="F597" s="85">
        <v>1.92</v>
      </c>
      <c r="G597" s="86">
        <v>5.55</v>
      </c>
      <c r="H597" s="46">
        <v>0.35</v>
      </c>
      <c r="I597" s="87">
        <f>(($G597*$H597)+$F597)*$C597*$D597*$E597</f>
        <v>3.8624999999999998</v>
      </c>
      <c r="J597" s="88">
        <f>(($F597))*$C597*$D597*$E597</f>
        <v>1.92</v>
      </c>
      <c r="K597" s="88">
        <f>(($F597))*$C597*$D597*$E597</f>
        <v>1.92</v>
      </c>
      <c r="L597" s="88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89"/>
      <c r="AD597" s="89"/>
      <c r="AE597" s="90"/>
      <c r="AF597" s="90"/>
      <c r="AG597" s="91">
        <f t="shared" si="410"/>
        <v>0</v>
      </c>
      <c r="AH597" s="91">
        <f>((I597+L597)*$AH$7)+(J597*$AH$8)</f>
        <v>1.0068084464285714</v>
      </c>
      <c r="AI597" s="91">
        <f>((I597+L597)*$AI$7)+(J597*$AI$8)</f>
        <v>0.20195954999999999</v>
      </c>
      <c r="AJ597" s="91">
        <f>((I597+L597)*$AJ$7)+(J597*$AJ$8)</f>
        <v>0.30790743749999994</v>
      </c>
      <c r="AK597" s="92">
        <f>J597*$AK$8</f>
        <v>96.556799999999996</v>
      </c>
      <c r="AL597" s="56">
        <f t="shared" si="411"/>
        <v>0</v>
      </c>
      <c r="AM597" s="91">
        <f t="shared" si="412"/>
        <v>0</v>
      </c>
      <c r="AN597" s="92"/>
      <c r="AO597" s="92"/>
    </row>
    <row r="598" spans="1:41" s="93" customFormat="1" ht="15.75" customHeight="1" outlineLevel="1" x14ac:dyDescent="0.25">
      <c r="A598" s="82">
        <f>1+A597</f>
        <v>4</v>
      </c>
      <c r="B598" s="83" t="s">
        <v>65</v>
      </c>
      <c r="C598" s="84">
        <v>1</v>
      </c>
      <c r="D598" s="84">
        <v>1</v>
      </c>
      <c r="E598" s="84">
        <v>1</v>
      </c>
      <c r="F598" s="85">
        <v>1.0129999999999999</v>
      </c>
      <c r="G598" s="86">
        <v>4.2</v>
      </c>
      <c r="H598" s="86">
        <f>H597+H597</f>
        <v>0.7</v>
      </c>
      <c r="I598" s="87">
        <f>(($G598*$H598)+$F598)*$C598*$D598*$E598</f>
        <v>3.9529999999999998</v>
      </c>
      <c r="J598" s="88">
        <f>(($F598))*$C598*$D598*$E598</f>
        <v>1.0129999999999999</v>
      </c>
      <c r="K598" s="88">
        <f>(($F598))*$C598*$D598*$E598</f>
        <v>1.0129999999999999</v>
      </c>
      <c r="L598" s="88">
        <f>F598*0.25</f>
        <v>0.25324999999999998</v>
      </c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89"/>
      <c r="AD598" s="89"/>
      <c r="AE598" s="90"/>
      <c r="AF598" s="90"/>
      <c r="AG598" s="91">
        <f t="shared" si="410"/>
        <v>0</v>
      </c>
      <c r="AH598" s="91">
        <f>((I598+L598)*$AH$7)+(J598*$AH$8)</f>
        <v>0.81462926845238093</v>
      </c>
      <c r="AI598" s="91">
        <f>((I598+L598)*$AI$7)+(J598*$AI$8)</f>
        <v>0.16340959500000002</v>
      </c>
      <c r="AJ598" s="91">
        <f>((I598+L598)*$AJ$7)+(J598*$AJ$8)</f>
        <v>0.24913419374999995</v>
      </c>
      <c r="AK598" s="92">
        <f>J598*$AK$8</f>
        <v>50.943769999999994</v>
      </c>
      <c r="AL598" s="56">
        <f t="shared" si="411"/>
        <v>0.25324999999999998</v>
      </c>
      <c r="AM598" s="91">
        <f t="shared" si="412"/>
        <v>0</v>
      </c>
      <c r="AN598" s="92"/>
      <c r="AO598" s="92"/>
    </row>
    <row r="599" spans="1:41" ht="15.75" customHeight="1" outlineLevel="1" x14ac:dyDescent="0.25">
      <c r="A599" s="58">
        <v>5</v>
      </c>
      <c r="B599" s="59" t="s">
        <v>66</v>
      </c>
      <c r="C599" s="45">
        <v>1</v>
      </c>
      <c r="D599" s="45">
        <v>1</v>
      </c>
      <c r="E599" s="45">
        <v>1</v>
      </c>
      <c r="F599" s="60">
        <v>3.64</v>
      </c>
      <c r="G599" s="46">
        <v>7.8</v>
      </c>
      <c r="H599" s="46">
        <v>0.35</v>
      </c>
      <c r="I599" s="81">
        <f>(($G599*$H599)+$F599)*$C599*$D599*$E599</f>
        <v>6.37</v>
      </c>
      <c r="J599" s="28">
        <f t="shared" ref="J599:K600" si="413">(($F599))*$C599*$D599*$E599</f>
        <v>3.64</v>
      </c>
      <c r="K599" s="28">
        <f t="shared" si="413"/>
        <v>3.64</v>
      </c>
      <c r="L599" s="2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9"/>
      <c r="AF599" s="39"/>
      <c r="AG599" s="43">
        <f t="shared" si="410"/>
        <v>0</v>
      </c>
      <c r="AH599" s="56">
        <f>((I599+L599)*$AH$7)+(J599*$AH$8)</f>
        <v>1.7842175</v>
      </c>
      <c r="AI599" s="56">
        <f>((I599+L599)*$AI$7)+(J599*$AI$8)</f>
        <v>0.35790300000000003</v>
      </c>
      <c r="AJ599" s="56">
        <f>((I599+L599)*$AJ$7)+(J599*$AJ$8)</f>
        <v>0.54565874999999997</v>
      </c>
      <c r="AK599" s="61">
        <f>J599*$AK$8</f>
        <v>183.0556</v>
      </c>
      <c r="AL599" s="56">
        <f t="shared" si="411"/>
        <v>0</v>
      </c>
      <c r="AM599" s="43">
        <f t="shared" si="412"/>
        <v>0</v>
      </c>
      <c r="AN599" s="49"/>
      <c r="AO599" s="49"/>
    </row>
    <row r="600" spans="1:41" ht="15.75" customHeight="1" outlineLevel="1" x14ac:dyDescent="0.25">
      <c r="A600" s="58">
        <f t="shared" ref="A600" si="414">1+A599</f>
        <v>6</v>
      </c>
      <c r="B600" s="59" t="s">
        <v>67</v>
      </c>
      <c r="C600" s="45">
        <v>1</v>
      </c>
      <c r="D600" s="45">
        <v>1</v>
      </c>
      <c r="E600" s="45">
        <v>1</v>
      </c>
      <c r="F600" s="60">
        <v>2.9</v>
      </c>
      <c r="G600" s="46">
        <v>7.05</v>
      </c>
      <c r="H600" s="46">
        <v>0.35</v>
      </c>
      <c r="I600" s="81">
        <f>(($G600*$H600)+$F600)*$C600*$D600*$E600</f>
        <v>5.3674999999999997</v>
      </c>
      <c r="J600" s="28">
        <f t="shared" si="413"/>
        <v>2.9</v>
      </c>
      <c r="K600" s="28">
        <f t="shared" si="413"/>
        <v>2.9</v>
      </c>
      <c r="L600" s="2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9"/>
      <c r="AF600" s="39"/>
      <c r="AG600" s="43">
        <f t="shared" si="410"/>
        <v>0</v>
      </c>
      <c r="AH600" s="56">
        <f>((I600+L600)*$AH$7)+(J600*$AH$8)</f>
        <v>1.4597251964285713</v>
      </c>
      <c r="AI600" s="56">
        <f>((I600+L600)*$AI$7)+(J600*$AI$8)</f>
        <v>0.29281184999999998</v>
      </c>
      <c r="AJ600" s="56">
        <f>((I600+L600)*$AJ$7)+(J600*$AJ$8)</f>
        <v>0.44642081249999999</v>
      </c>
      <c r="AK600" s="61">
        <f>J600*$AK$8</f>
        <v>145.84099999999998</v>
      </c>
      <c r="AL600" s="56">
        <f t="shared" si="411"/>
        <v>0</v>
      </c>
      <c r="AM600" s="43">
        <f t="shared" si="412"/>
        <v>0</v>
      </c>
      <c r="AN600" s="49"/>
      <c r="AO600" s="49"/>
    </row>
    <row r="601" spans="1:41" ht="15.75" customHeight="1" outlineLevel="1" x14ac:dyDescent="0.25">
      <c r="A601" s="99"/>
      <c r="B601" s="34"/>
      <c r="C601" s="35"/>
      <c r="D601" s="35"/>
      <c r="E601" s="35"/>
      <c r="F601" s="36"/>
      <c r="G601" s="37"/>
      <c r="H601" s="37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81"/>
      <c r="T601" s="28"/>
      <c r="U601" s="28"/>
      <c r="V601" s="38"/>
      <c r="W601" s="38"/>
      <c r="X601" s="38"/>
      <c r="Y601" s="38"/>
      <c r="Z601" s="38"/>
      <c r="AA601" s="38"/>
      <c r="AB601" s="38"/>
      <c r="AC601" s="38"/>
      <c r="AD601" s="38"/>
      <c r="AE601" s="39"/>
      <c r="AF601" s="39"/>
      <c r="AG601" s="40"/>
      <c r="AH601" s="41"/>
      <c r="AI601" s="41"/>
      <c r="AJ601" s="41"/>
      <c r="AK601" s="42"/>
      <c r="AL601" s="42"/>
      <c r="AM601" s="40"/>
      <c r="AN601" s="100"/>
      <c r="AO601" s="100"/>
    </row>
    <row r="602" spans="1:41" ht="15.75" customHeight="1" outlineLevel="1" x14ac:dyDescent="0.25">
      <c r="A602" s="33"/>
      <c r="B602" s="44" t="s">
        <v>149</v>
      </c>
      <c r="C602" s="45"/>
      <c r="D602" s="45"/>
      <c r="E602" s="45"/>
      <c r="F602" s="46"/>
      <c r="G602" s="46"/>
      <c r="H602" s="46"/>
      <c r="I602" s="38"/>
      <c r="J602" s="46"/>
      <c r="K602" s="46"/>
      <c r="L602" s="46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9"/>
      <c r="AF602" s="39"/>
      <c r="AG602" s="47"/>
      <c r="AH602" s="47"/>
      <c r="AI602" s="47"/>
      <c r="AJ602" s="48"/>
      <c r="AK602" s="49"/>
      <c r="AL602" s="49"/>
      <c r="AM602" s="47"/>
      <c r="AN602" s="49"/>
      <c r="AO602" s="49"/>
    </row>
    <row r="603" spans="1:41" ht="15.75" customHeight="1" outlineLevel="1" x14ac:dyDescent="0.25">
      <c r="A603" s="58">
        <v>1</v>
      </c>
      <c r="B603" s="59" t="s">
        <v>63</v>
      </c>
      <c r="C603" s="45">
        <v>1</v>
      </c>
      <c r="D603" s="45">
        <v>1</v>
      </c>
      <c r="E603" s="45">
        <v>1</v>
      </c>
      <c r="F603" s="60">
        <v>6.22</v>
      </c>
      <c r="G603" s="46">
        <v>10.65</v>
      </c>
      <c r="H603" s="46">
        <v>0.3</v>
      </c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81">
        <f>(($G603*$H603)+$F603)*$C603*$D603*$E603</f>
        <v>9.4149999999999991</v>
      </c>
      <c r="T603" s="28">
        <f>(($F603))*$C603*$D603*$E603</f>
        <v>6.22</v>
      </c>
      <c r="U603" s="28">
        <f>(($F603))*$C603*$D603*$E603</f>
        <v>6.22</v>
      </c>
      <c r="V603" s="38"/>
      <c r="W603" s="38"/>
      <c r="X603" s="38"/>
      <c r="Y603" s="38"/>
      <c r="Z603" s="38"/>
      <c r="AA603" s="38"/>
      <c r="AB603" s="38"/>
      <c r="AC603" s="38"/>
      <c r="AD603" s="38"/>
      <c r="AE603" s="39"/>
      <c r="AF603" s="39"/>
      <c r="AG603" s="43">
        <f>($F603+$G603)*AG$7</f>
        <v>0</v>
      </c>
      <c r="AH603" s="56">
        <f>((S603+U603)*$AH$7)+(T603*$AH$8)</f>
        <v>3.6697367261904761</v>
      </c>
      <c r="AI603" s="56">
        <f>((S603+U603)*$AI$7)+(T603*$AI$8)</f>
        <v>0.73612650000000002</v>
      </c>
      <c r="AJ603" s="56">
        <f>((S603+U603)*$AJ$7)+(T603*$AJ$8)</f>
        <v>1.1222981249999997</v>
      </c>
      <c r="AK603" s="61">
        <f>T603*$AK$8</f>
        <v>312.80379999999997</v>
      </c>
      <c r="AL603" s="56">
        <f t="shared" ref="AL603:AL608" si="415">($L603)*AL$8</f>
        <v>0</v>
      </c>
      <c r="AM603" s="43">
        <f>($F603+$G603)*AM$7</f>
        <v>0</v>
      </c>
      <c r="AN603" s="49"/>
      <c r="AO603" s="49"/>
    </row>
    <row r="604" spans="1:41" ht="15.75" customHeight="1" outlineLevel="1" x14ac:dyDescent="0.25">
      <c r="A604" s="58">
        <f>1+A603</f>
        <v>2</v>
      </c>
      <c r="B604" s="59" t="s">
        <v>14</v>
      </c>
      <c r="C604" s="45">
        <v>1</v>
      </c>
      <c r="D604" s="45">
        <v>1</v>
      </c>
      <c r="E604" s="45">
        <v>1</v>
      </c>
      <c r="F604" s="60">
        <v>2.29</v>
      </c>
      <c r="G604" s="46">
        <v>6.65</v>
      </c>
      <c r="H604" s="46">
        <v>0.3</v>
      </c>
      <c r="I604" s="63"/>
      <c r="J604" s="63"/>
      <c r="K604" s="63"/>
      <c r="L604" s="63"/>
      <c r="M604" s="81"/>
      <c r="N604" s="28"/>
      <c r="O604" s="28"/>
      <c r="P604" s="81">
        <f>(($G604*$H604)+$F604)*$C604*$D604*$E604</f>
        <v>4.2850000000000001</v>
      </c>
      <c r="Q604" s="28">
        <f>(($F604))*$C604*$D604*$E604</f>
        <v>2.29</v>
      </c>
      <c r="R604" s="28">
        <f>(($F604))*$C604*$D604*$E604</f>
        <v>2.29</v>
      </c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9"/>
      <c r="AF604" s="39"/>
      <c r="AG604" s="43">
        <f>($F604+$G604)*AG$7</f>
        <v>0</v>
      </c>
      <c r="AH604" s="56">
        <f>((P604+R604)*$AH$7)+(Q604*$AH$8)</f>
        <v>1.4580912976190477</v>
      </c>
      <c r="AI604" s="56">
        <f>((P604+R604)*$AI$7)+(Q604*$AI$8)</f>
        <v>0.29248410000000002</v>
      </c>
      <c r="AJ604" s="56">
        <f>((P604+R604)*$AJ$7)+(Q604*$AJ$8)</f>
        <v>0.44592112499999992</v>
      </c>
      <c r="AK604" s="61">
        <f>Q604*$AK$8</f>
        <v>115.1641</v>
      </c>
      <c r="AL604" s="56">
        <f t="shared" si="415"/>
        <v>0</v>
      </c>
      <c r="AM604" s="43">
        <f>($F604+$G604)*AM$7</f>
        <v>0</v>
      </c>
      <c r="AN604" s="49"/>
      <c r="AO604" s="49"/>
    </row>
    <row r="605" spans="1:41" s="93" customFormat="1" ht="15.75" customHeight="1" outlineLevel="1" x14ac:dyDescent="0.25">
      <c r="A605" s="82">
        <f t="shared" ref="A605:A606" si="416">1+A604</f>
        <v>3</v>
      </c>
      <c r="B605" s="83" t="s">
        <v>59</v>
      </c>
      <c r="C605" s="84">
        <v>1</v>
      </c>
      <c r="D605" s="84">
        <v>1</v>
      </c>
      <c r="E605" s="84">
        <v>1</v>
      </c>
      <c r="F605" s="85">
        <v>1.72</v>
      </c>
      <c r="G605" s="86">
        <v>5.25</v>
      </c>
      <c r="H605" s="46">
        <v>0.35</v>
      </c>
      <c r="I605" s="87">
        <f>(($G605*$H605)+$F605)*$C605*$D605*$E605</f>
        <v>3.5575000000000001</v>
      </c>
      <c r="J605" s="88">
        <f>(($F605))*$C605*$D605*$E605</f>
        <v>1.72</v>
      </c>
      <c r="K605" s="88">
        <f t="shared" ref="K605:K606" si="417">(($F605))*$C605*$D605*$E605</f>
        <v>1.72</v>
      </c>
      <c r="L605" s="88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89"/>
      <c r="AD605" s="89"/>
      <c r="AE605" s="90"/>
      <c r="AF605" s="90"/>
      <c r="AG605" s="91">
        <f>($F605+$G605)*AG$7</f>
        <v>0</v>
      </c>
      <c r="AH605" s="91">
        <f>((I605+L605)*$AH$7)+(J605*$AH$8)</f>
        <v>0.91465655357142861</v>
      </c>
      <c r="AI605" s="91">
        <f>((I605+L605)*$AI$7)+(J605*$AI$8)</f>
        <v>0.18347445000000001</v>
      </c>
      <c r="AJ605" s="91">
        <f>((I605+L605)*$AJ$7)+(J605*$AJ$8)</f>
        <v>0.27972506249999995</v>
      </c>
      <c r="AK605" s="92">
        <f>J605*$AK$8</f>
        <v>86.498800000000003</v>
      </c>
      <c r="AL605" s="56">
        <f t="shared" si="415"/>
        <v>0</v>
      </c>
      <c r="AM605" s="91">
        <f>($F605+$G605)*AM$7</f>
        <v>0</v>
      </c>
      <c r="AN605" s="92"/>
      <c r="AO605" s="92"/>
    </row>
    <row r="606" spans="1:41" s="93" customFormat="1" ht="15.75" customHeight="1" outlineLevel="1" x14ac:dyDescent="0.25">
      <c r="A606" s="82">
        <f t="shared" si="416"/>
        <v>4</v>
      </c>
      <c r="B606" s="83" t="s">
        <v>65</v>
      </c>
      <c r="C606" s="84">
        <v>1</v>
      </c>
      <c r="D606" s="84">
        <v>1</v>
      </c>
      <c r="E606" s="84">
        <v>1</v>
      </c>
      <c r="F606" s="85">
        <v>1.0129999999999999</v>
      </c>
      <c r="G606" s="86">
        <v>4.2</v>
      </c>
      <c r="H606" s="86">
        <f>H605+H605</f>
        <v>0.7</v>
      </c>
      <c r="I606" s="87">
        <f>(($G606*$H606)+$F606)*$C606*$D606*$E606</f>
        <v>3.9529999999999998</v>
      </c>
      <c r="J606" s="88">
        <f>(($F606))*$C606*$D606*$E606</f>
        <v>1.0129999999999999</v>
      </c>
      <c r="K606" s="88">
        <f t="shared" si="417"/>
        <v>1.0129999999999999</v>
      </c>
      <c r="L606" s="88">
        <f>F606*0.25</f>
        <v>0.25324999999999998</v>
      </c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  <c r="AD606" s="89"/>
      <c r="AE606" s="90"/>
      <c r="AF606" s="90"/>
      <c r="AG606" s="91">
        <f t="shared" ref="AG606" si="418">($F606+$G606)*AG$7</f>
        <v>0</v>
      </c>
      <c r="AH606" s="91">
        <f>((I606+L606)*$AH$7)+(J606*$AH$8)</f>
        <v>0.81462926845238093</v>
      </c>
      <c r="AI606" s="91">
        <f>((I606+L606)*$AI$7)+(J606*$AI$8)</f>
        <v>0.16340959500000002</v>
      </c>
      <c r="AJ606" s="91">
        <f>((I606+L606)*$AJ$7)+(J606*$AJ$8)</f>
        <v>0.24913419374999995</v>
      </c>
      <c r="AK606" s="92">
        <f>J606*$AK$8</f>
        <v>50.943769999999994</v>
      </c>
      <c r="AL606" s="56">
        <f t="shared" si="415"/>
        <v>0.25324999999999998</v>
      </c>
      <c r="AM606" s="91">
        <f t="shared" ref="AM606" si="419">($F606+$G606)*AM$7</f>
        <v>0</v>
      </c>
      <c r="AN606" s="92"/>
      <c r="AO606" s="92"/>
    </row>
    <row r="607" spans="1:41" ht="15.75" customHeight="1" outlineLevel="1" x14ac:dyDescent="0.25">
      <c r="A607" s="58">
        <v>5</v>
      </c>
      <c r="B607" s="59" t="s">
        <v>66</v>
      </c>
      <c r="C607" s="45">
        <v>1</v>
      </c>
      <c r="D607" s="45">
        <v>1</v>
      </c>
      <c r="E607" s="45">
        <v>1</v>
      </c>
      <c r="F607" s="60">
        <v>3.17</v>
      </c>
      <c r="G607" s="46">
        <v>7.4</v>
      </c>
      <c r="H607" s="46">
        <v>0.35</v>
      </c>
      <c r="I607" s="81">
        <f>(($G607*$H607)+$F607)*$C607*$D607*$E607</f>
        <v>5.76</v>
      </c>
      <c r="J607" s="28">
        <f t="shared" ref="J607:K607" si="420">(($F607))*$C607*$D607*$E607</f>
        <v>3.17</v>
      </c>
      <c r="K607" s="28">
        <f t="shared" si="420"/>
        <v>3.17</v>
      </c>
      <c r="L607" s="2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9"/>
      <c r="AF607" s="39"/>
      <c r="AG607" s="43">
        <f>($F607+$G607)*AG$7</f>
        <v>0</v>
      </c>
      <c r="AH607" s="56">
        <f>((I607+L607)*$AH$7)+(J607*$AH$8)</f>
        <v>1.5816140476190474</v>
      </c>
      <c r="AI607" s="56">
        <f>((I607+L607)*$AI$7)+(J607*$AI$8)</f>
        <v>0.31726200000000004</v>
      </c>
      <c r="AJ607" s="56">
        <f>((I607+L607)*$AJ$7)+(J607*$AJ$8)</f>
        <v>0.48369749999999995</v>
      </c>
      <c r="AK607" s="61">
        <f>J607*$AK$8</f>
        <v>159.41929999999999</v>
      </c>
      <c r="AL607" s="56">
        <f t="shared" si="415"/>
        <v>0</v>
      </c>
      <c r="AM607" s="43">
        <f>($F607+$G607)*AM$7</f>
        <v>0</v>
      </c>
      <c r="AN607" s="49"/>
      <c r="AO607" s="49"/>
    </row>
    <row r="608" spans="1:41" ht="15.75" customHeight="1" outlineLevel="1" x14ac:dyDescent="0.25">
      <c r="A608" s="99"/>
      <c r="B608" s="34"/>
      <c r="C608" s="35"/>
      <c r="D608" s="35"/>
      <c r="E608" s="35"/>
      <c r="F608" s="36"/>
      <c r="G608" s="37"/>
      <c r="H608" s="37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81"/>
      <c r="T608" s="28"/>
      <c r="U608" s="28"/>
      <c r="V608" s="38"/>
      <c r="W608" s="38"/>
      <c r="X608" s="38"/>
      <c r="Y608" s="38"/>
      <c r="Z608" s="38"/>
      <c r="AA608" s="38"/>
      <c r="AB608" s="38"/>
      <c r="AC608" s="38"/>
      <c r="AD608" s="38"/>
      <c r="AE608" s="39"/>
      <c r="AF608" s="39"/>
      <c r="AG608" s="40"/>
      <c r="AH608" s="41"/>
      <c r="AI608" s="41"/>
      <c r="AJ608" s="41"/>
      <c r="AK608" s="42"/>
      <c r="AL608" s="56">
        <f t="shared" si="415"/>
        <v>0</v>
      </c>
      <c r="AM608" s="40"/>
      <c r="AN608" s="100"/>
      <c r="AO608" s="100"/>
    </row>
    <row r="609" spans="1:41" ht="15.75" customHeight="1" outlineLevel="1" x14ac:dyDescent="0.25">
      <c r="A609" s="33"/>
      <c r="B609" s="44" t="s">
        <v>150</v>
      </c>
      <c r="C609" s="45"/>
      <c r="D609" s="45"/>
      <c r="E609" s="45"/>
      <c r="F609" s="46"/>
      <c r="G609" s="46"/>
      <c r="H609" s="46"/>
      <c r="I609" s="38"/>
      <c r="J609" s="46"/>
      <c r="K609" s="46"/>
      <c r="L609" s="46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9"/>
      <c r="AF609" s="39"/>
      <c r="AG609" s="47"/>
      <c r="AH609" s="47"/>
      <c r="AI609" s="47"/>
      <c r="AJ609" s="48"/>
      <c r="AK609" s="49"/>
      <c r="AL609" s="49"/>
      <c r="AM609" s="47"/>
      <c r="AN609" s="49"/>
      <c r="AO609" s="49"/>
    </row>
    <row r="610" spans="1:41" ht="15.75" customHeight="1" outlineLevel="1" x14ac:dyDescent="0.25">
      <c r="A610" s="58">
        <v>1</v>
      </c>
      <c r="B610" s="59" t="s">
        <v>63</v>
      </c>
      <c r="C610" s="45">
        <v>1</v>
      </c>
      <c r="D610" s="45">
        <v>1</v>
      </c>
      <c r="E610" s="45">
        <v>1</v>
      </c>
      <c r="F610" s="60">
        <v>5.3639999999999999</v>
      </c>
      <c r="G610" s="46">
        <v>9.65</v>
      </c>
      <c r="H610" s="46">
        <v>0.3</v>
      </c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81">
        <f>(($G610*$H610)+$F610)*$C610*$D610*$E610</f>
        <v>8.2590000000000003</v>
      </c>
      <c r="T610" s="28">
        <f>(($F610))*$C610*$D610*$E610</f>
        <v>5.3639999999999999</v>
      </c>
      <c r="U610" s="28">
        <f>(($F610))*$C610*$D610*$E610</f>
        <v>5.3639999999999999</v>
      </c>
      <c r="V610" s="38"/>
      <c r="W610" s="38"/>
      <c r="X610" s="38"/>
      <c r="Y610" s="38"/>
      <c r="Z610" s="38"/>
      <c r="AA610" s="38"/>
      <c r="AB610" s="38"/>
      <c r="AC610" s="38"/>
      <c r="AD610" s="38"/>
      <c r="AE610" s="39"/>
      <c r="AF610" s="39"/>
      <c r="AG610" s="43">
        <f>($F610+$G610)*AG$7</f>
        <v>0</v>
      </c>
      <c r="AH610" s="56">
        <f>((S610+U610)*$AH$7)+(T610*$AH$8)</f>
        <v>3.1829655928571432</v>
      </c>
      <c r="AI610" s="56">
        <f>((S610+U610)*$AI$7)+(T610*$AI$8)</f>
        <v>0.63848322000000013</v>
      </c>
      <c r="AJ610" s="56">
        <f>((S610+U610)*$AJ$7)+(T610*$AJ$8)</f>
        <v>0.9734312249999999</v>
      </c>
      <c r="AK610" s="61">
        <f>T610*$AK$8</f>
        <v>269.75556</v>
      </c>
      <c r="AL610" s="56">
        <f t="shared" ref="AL610:AL615" si="421">($L610)*AL$8</f>
        <v>0</v>
      </c>
      <c r="AM610" s="43">
        <f>($F610+$G610)*AM$7</f>
        <v>0</v>
      </c>
      <c r="AN610" s="49"/>
      <c r="AO610" s="49"/>
    </row>
    <row r="611" spans="1:41" ht="15.75" customHeight="1" outlineLevel="1" x14ac:dyDescent="0.25">
      <c r="A611" s="58">
        <f>1+A610</f>
        <v>2</v>
      </c>
      <c r="B611" s="59" t="s">
        <v>14</v>
      </c>
      <c r="C611" s="45">
        <v>1</v>
      </c>
      <c r="D611" s="45">
        <v>1</v>
      </c>
      <c r="E611" s="45">
        <v>1</v>
      </c>
      <c r="F611" s="60">
        <v>2.29</v>
      </c>
      <c r="G611" s="46">
        <v>6.65</v>
      </c>
      <c r="H611" s="46">
        <v>0.3</v>
      </c>
      <c r="I611" s="63"/>
      <c r="J611" s="63"/>
      <c r="K611" s="63"/>
      <c r="L611" s="63"/>
      <c r="M611" s="81"/>
      <c r="N611" s="28"/>
      <c r="O611" s="28"/>
      <c r="P611" s="81">
        <f>(($G611*$H611)+$F611)*$C611*$D611*$E611</f>
        <v>4.2850000000000001</v>
      </c>
      <c r="Q611" s="28">
        <f>(($F611))*$C611*$D611*$E611</f>
        <v>2.29</v>
      </c>
      <c r="R611" s="28">
        <f>(($F611))*$C611*$D611*$E611</f>
        <v>2.29</v>
      </c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9"/>
      <c r="AF611" s="39"/>
      <c r="AG611" s="43">
        <f>($F611+$G611)*AG$7</f>
        <v>0</v>
      </c>
      <c r="AH611" s="56">
        <f>((P611+R611)*$AH$7)+(Q611*$AH$8)</f>
        <v>1.4580912976190477</v>
      </c>
      <c r="AI611" s="56">
        <f>((P611+R611)*$AI$7)+(Q611*$AI$8)</f>
        <v>0.29248410000000002</v>
      </c>
      <c r="AJ611" s="56">
        <f>((P611+R611)*$AJ$7)+(Q611*$AJ$8)</f>
        <v>0.44592112499999992</v>
      </c>
      <c r="AK611" s="61">
        <f>Q611*$AK$8</f>
        <v>115.1641</v>
      </c>
      <c r="AL611" s="56">
        <f t="shared" si="421"/>
        <v>0</v>
      </c>
      <c r="AM611" s="43">
        <f>($F611+$G611)*AM$7</f>
        <v>0</v>
      </c>
      <c r="AN611" s="49"/>
      <c r="AO611" s="49"/>
    </row>
    <row r="612" spans="1:41" s="93" customFormat="1" ht="15.75" customHeight="1" outlineLevel="1" x14ac:dyDescent="0.25">
      <c r="A612" s="82">
        <f t="shared" ref="A612:A613" si="422">1+A611</f>
        <v>3</v>
      </c>
      <c r="B612" s="83" t="s">
        <v>59</v>
      </c>
      <c r="C612" s="84">
        <v>1</v>
      </c>
      <c r="D612" s="84">
        <v>1</v>
      </c>
      <c r="E612" s="84">
        <v>1</v>
      </c>
      <c r="F612" s="85">
        <v>1.72</v>
      </c>
      <c r="G612" s="86">
        <v>5.25</v>
      </c>
      <c r="H612" s="46">
        <v>0.35</v>
      </c>
      <c r="I612" s="87">
        <f>(($G612*$H612)+$F612)*$C612*$D612*$E612</f>
        <v>3.5575000000000001</v>
      </c>
      <c r="J612" s="88">
        <f>(($F612))*$C612*$D612*$E612</f>
        <v>1.72</v>
      </c>
      <c r="K612" s="88">
        <f t="shared" ref="K612:K613" si="423">(($F612))*$C612*$D612*$E612</f>
        <v>1.72</v>
      </c>
      <c r="L612" s="88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89"/>
      <c r="AD612" s="89"/>
      <c r="AE612" s="90"/>
      <c r="AF612" s="90"/>
      <c r="AG612" s="91">
        <f>($F612+$G612)*AG$7</f>
        <v>0</v>
      </c>
      <c r="AH612" s="91">
        <f>((I612+L612)*$AH$7)+(J612*$AH$8)</f>
        <v>0.91465655357142861</v>
      </c>
      <c r="AI612" s="91">
        <f>((I612+L612)*$AI$7)+(J612*$AI$8)</f>
        <v>0.18347445000000001</v>
      </c>
      <c r="AJ612" s="91">
        <f>((I612+L612)*$AJ$7)+(J612*$AJ$8)</f>
        <v>0.27972506249999995</v>
      </c>
      <c r="AK612" s="92">
        <f>J612*$AK$8</f>
        <v>86.498800000000003</v>
      </c>
      <c r="AL612" s="56">
        <f t="shared" si="421"/>
        <v>0</v>
      </c>
      <c r="AM612" s="91">
        <f>($F612+$G612)*AM$7</f>
        <v>0</v>
      </c>
      <c r="AN612" s="92"/>
      <c r="AO612" s="92"/>
    </row>
    <row r="613" spans="1:41" s="93" customFormat="1" ht="15.75" customHeight="1" outlineLevel="1" x14ac:dyDescent="0.25">
      <c r="A613" s="82">
        <f t="shared" si="422"/>
        <v>4</v>
      </c>
      <c r="B613" s="83" t="s">
        <v>65</v>
      </c>
      <c r="C613" s="84">
        <v>1</v>
      </c>
      <c r="D613" s="84">
        <v>1</v>
      </c>
      <c r="E613" s="84">
        <v>1</v>
      </c>
      <c r="F613" s="85">
        <v>1.0129999999999999</v>
      </c>
      <c r="G613" s="86">
        <v>4.2</v>
      </c>
      <c r="H613" s="86">
        <f>H612+H612</f>
        <v>0.7</v>
      </c>
      <c r="I613" s="87">
        <f>(($G613*$H613)+$F613)*$C613*$D613*$E613</f>
        <v>3.9529999999999998</v>
      </c>
      <c r="J613" s="88">
        <f>(($F613))*$C613*$D613*$E613</f>
        <v>1.0129999999999999</v>
      </c>
      <c r="K613" s="88">
        <f t="shared" si="423"/>
        <v>1.0129999999999999</v>
      </c>
      <c r="L613" s="88">
        <f>F613*0.25</f>
        <v>0.25324999999999998</v>
      </c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89"/>
      <c r="AD613" s="89"/>
      <c r="AE613" s="90"/>
      <c r="AF613" s="90"/>
      <c r="AG613" s="91">
        <f t="shared" ref="AG613" si="424">($F613+$G613)*AG$7</f>
        <v>0</v>
      </c>
      <c r="AH613" s="91">
        <f>((I613+L613)*$AH$7)+(J613*$AH$8)</f>
        <v>0.81462926845238093</v>
      </c>
      <c r="AI613" s="91">
        <f>((I613+L613)*$AI$7)+(J613*$AI$8)</f>
        <v>0.16340959500000002</v>
      </c>
      <c r="AJ613" s="91">
        <f>((I613+L613)*$AJ$7)+(J613*$AJ$8)</f>
        <v>0.24913419374999995</v>
      </c>
      <c r="AK613" s="92">
        <f>J613*$AK$8</f>
        <v>50.943769999999994</v>
      </c>
      <c r="AL613" s="56">
        <f t="shared" si="421"/>
        <v>0.25324999999999998</v>
      </c>
      <c r="AM613" s="91">
        <f t="shared" ref="AM613" si="425">($F613+$G613)*AM$7</f>
        <v>0</v>
      </c>
      <c r="AN613" s="92"/>
      <c r="AO613" s="92"/>
    </row>
    <row r="614" spans="1:41" ht="15.75" customHeight="1" outlineLevel="1" x14ac:dyDescent="0.25">
      <c r="A614" s="58">
        <v>5</v>
      </c>
      <c r="B614" s="59" t="s">
        <v>66</v>
      </c>
      <c r="C614" s="45">
        <v>1</v>
      </c>
      <c r="D614" s="45">
        <v>1</v>
      </c>
      <c r="E614" s="45">
        <v>1</v>
      </c>
      <c r="F614" s="60">
        <v>3.17</v>
      </c>
      <c r="G614" s="46">
        <v>7.4</v>
      </c>
      <c r="H614" s="46">
        <v>0.35</v>
      </c>
      <c r="I614" s="81">
        <f>(($G614*$H614)+$F614)*$C614*$D614*$E614</f>
        <v>5.76</v>
      </c>
      <c r="J614" s="28">
        <f t="shared" ref="J614:K614" si="426">(($F614))*$C614*$D614*$E614</f>
        <v>3.17</v>
      </c>
      <c r="K614" s="28">
        <f t="shared" si="426"/>
        <v>3.17</v>
      </c>
      <c r="L614" s="2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9"/>
      <c r="AF614" s="39"/>
      <c r="AG614" s="43">
        <f>($F614+$G614)*AG$7</f>
        <v>0</v>
      </c>
      <c r="AH614" s="56">
        <f>((I614+L614)*$AH$7)+(J614*$AH$8)</f>
        <v>1.5816140476190474</v>
      </c>
      <c r="AI614" s="56">
        <f>((I614+L614)*$AI$7)+(J614*$AI$8)</f>
        <v>0.31726200000000004</v>
      </c>
      <c r="AJ614" s="56">
        <f>((I614+L614)*$AJ$7)+(J614*$AJ$8)</f>
        <v>0.48369749999999995</v>
      </c>
      <c r="AK614" s="61">
        <f>J614*$AK$8</f>
        <v>159.41929999999999</v>
      </c>
      <c r="AL614" s="56">
        <f t="shared" si="421"/>
        <v>0</v>
      </c>
      <c r="AM614" s="43">
        <f>($F614+$G614)*AM$7</f>
        <v>0</v>
      </c>
      <c r="AN614" s="49"/>
      <c r="AO614" s="49"/>
    </row>
    <row r="615" spans="1:41" ht="15.75" customHeight="1" outlineLevel="1" x14ac:dyDescent="0.25">
      <c r="A615" s="99"/>
      <c r="B615" s="34"/>
      <c r="C615" s="35"/>
      <c r="D615" s="35"/>
      <c r="E615" s="35"/>
      <c r="F615" s="36"/>
      <c r="G615" s="37"/>
      <c r="H615" s="37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81"/>
      <c r="T615" s="28"/>
      <c r="U615" s="28"/>
      <c r="V615" s="38"/>
      <c r="W615" s="38"/>
      <c r="X615" s="38"/>
      <c r="Y615" s="38"/>
      <c r="Z615" s="38"/>
      <c r="AA615" s="38"/>
      <c r="AB615" s="38"/>
      <c r="AC615" s="38"/>
      <c r="AD615" s="38"/>
      <c r="AE615" s="39"/>
      <c r="AF615" s="39"/>
      <c r="AG615" s="40"/>
      <c r="AH615" s="41"/>
      <c r="AI615" s="41"/>
      <c r="AJ615" s="41"/>
      <c r="AK615" s="42"/>
      <c r="AL615" s="56">
        <f t="shared" si="421"/>
        <v>0</v>
      </c>
      <c r="AM615" s="40"/>
      <c r="AN615" s="100"/>
      <c r="AO615" s="100"/>
    </row>
    <row r="616" spans="1:41" ht="15.75" customHeight="1" outlineLevel="1" x14ac:dyDescent="0.25">
      <c r="A616" s="33"/>
      <c r="B616" s="44" t="s">
        <v>151</v>
      </c>
      <c r="C616" s="45"/>
      <c r="D616" s="45"/>
      <c r="E616" s="45"/>
      <c r="F616" s="46"/>
      <c r="G616" s="46"/>
      <c r="H616" s="46"/>
      <c r="I616" s="38"/>
      <c r="J616" s="46"/>
      <c r="K616" s="46"/>
      <c r="L616" s="46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9"/>
      <c r="AF616" s="39"/>
      <c r="AG616" s="47"/>
      <c r="AH616" s="47"/>
      <c r="AI616" s="47"/>
      <c r="AJ616" s="48"/>
      <c r="AK616" s="49"/>
      <c r="AL616" s="49"/>
      <c r="AM616" s="47"/>
      <c r="AN616" s="49"/>
      <c r="AO616" s="49"/>
    </row>
    <row r="617" spans="1:41" ht="15.75" customHeight="1" outlineLevel="1" x14ac:dyDescent="0.25">
      <c r="A617" s="58">
        <v>1</v>
      </c>
      <c r="B617" s="59" t="s">
        <v>63</v>
      </c>
      <c r="C617" s="45">
        <v>1</v>
      </c>
      <c r="D617" s="45">
        <v>1</v>
      </c>
      <c r="E617" s="45">
        <v>1</v>
      </c>
      <c r="F617" s="60">
        <v>5.3639999999999999</v>
      </c>
      <c r="G617" s="46">
        <v>9.65</v>
      </c>
      <c r="H617" s="46">
        <v>0.3</v>
      </c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81">
        <f>(($G617*$H617)+$F617)*$C617*$D617*$E617</f>
        <v>8.2590000000000003</v>
      </c>
      <c r="T617" s="28">
        <f>(($F617))*$C617*$D617*$E617</f>
        <v>5.3639999999999999</v>
      </c>
      <c r="U617" s="28">
        <f>(($F617))*$C617*$D617*$E617</f>
        <v>5.3639999999999999</v>
      </c>
      <c r="V617" s="38"/>
      <c r="W617" s="38"/>
      <c r="X617" s="38"/>
      <c r="Y617" s="38"/>
      <c r="Z617" s="38"/>
      <c r="AA617" s="38"/>
      <c r="AB617" s="38"/>
      <c r="AC617" s="38"/>
      <c r="AD617" s="38"/>
      <c r="AE617" s="39"/>
      <c r="AF617" s="39"/>
      <c r="AG617" s="43">
        <f>($F617+$G617)*AG$7</f>
        <v>0</v>
      </c>
      <c r="AH617" s="56">
        <f>((S617+U617)*$AH$7)+(T617*$AH$8)</f>
        <v>3.1829655928571432</v>
      </c>
      <c r="AI617" s="56">
        <f>((S617+U617)*$AI$7)+(T617*$AI$8)</f>
        <v>0.63848322000000013</v>
      </c>
      <c r="AJ617" s="56">
        <f>((S617+U617)*$AJ$7)+(T617*$AJ$8)</f>
        <v>0.9734312249999999</v>
      </c>
      <c r="AK617" s="61">
        <f>T617*$AK$8</f>
        <v>269.75556</v>
      </c>
      <c r="AL617" s="56">
        <f t="shared" ref="AL617:AL621" si="427">($L617)*AL$8</f>
        <v>0</v>
      </c>
      <c r="AM617" s="43">
        <f>($F617+$G617)*AM$7</f>
        <v>0</v>
      </c>
      <c r="AN617" s="49"/>
      <c r="AO617" s="49"/>
    </row>
    <row r="618" spans="1:41" ht="15.75" customHeight="1" outlineLevel="1" x14ac:dyDescent="0.25">
      <c r="A618" s="58">
        <f>1+A617</f>
        <v>2</v>
      </c>
      <c r="B618" s="59" t="s">
        <v>14</v>
      </c>
      <c r="C618" s="45">
        <v>1</v>
      </c>
      <c r="D618" s="45">
        <v>1</v>
      </c>
      <c r="E618" s="45">
        <v>1</v>
      </c>
      <c r="F618" s="60">
        <v>2.2189999999999999</v>
      </c>
      <c r="G618" s="46">
        <v>6.5</v>
      </c>
      <c r="H618" s="46">
        <v>0.3</v>
      </c>
      <c r="I618" s="63"/>
      <c r="J618" s="63"/>
      <c r="K618" s="63"/>
      <c r="L618" s="63"/>
      <c r="M618" s="81"/>
      <c r="N618" s="28"/>
      <c r="O618" s="28"/>
      <c r="P618" s="81">
        <f>(($G618*$H618)+$F618)*$C618*$D618*$E618</f>
        <v>4.1689999999999996</v>
      </c>
      <c r="Q618" s="28">
        <f>(($F618))*$C618*$D618*$E618</f>
        <v>2.2189999999999999</v>
      </c>
      <c r="R618" s="28">
        <f>(($F618))*$C618*$D618*$E618</f>
        <v>2.2189999999999999</v>
      </c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9"/>
      <c r="AF618" s="39"/>
      <c r="AG618" s="43">
        <f>($F618+$G618)*AG$7</f>
        <v>0</v>
      </c>
      <c r="AH618" s="56">
        <f>((P618+R618)*$AH$7)+(Q618*$AH$8)</f>
        <v>1.415087080952381</v>
      </c>
      <c r="AI618" s="56">
        <f>((P618+R618)*$AI$7)+(Q618*$AI$8)</f>
        <v>0.28385771999999998</v>
      </c>
      <c r="AJ618" s="56">
        <f>((P618+R618)*$AJ$7)+(Q618*$AJ$8)</f>
        <v>0.43276934999999994</v>
      </c>
      <c r="AK618" s="61">
        <f>Q618*$AK$8</f>
        <v>111.59350999999999</v>
      </c>
      <c r="AL618" s="56">
        <f t="shared" si="427"/>
        <v>0</v>
      </c>
      <c r="AM618" s="43">
        <f>($F618+$G618)*AM$7</f>
        <v>0</v>
      </c>
      <c r="AN618" s="49"/>
      <c r="AO618" s="49"/>
    </row>
    <row r="619" spans="1:41" s="93" customFormat="1" ht="15.75" customHeight="1" outlineLevel="1" x14ac:dyDescent="0.25">
      <c r="A619" s="82">
        <f t="shared" ref="A619:A620" si="428">1+A618</f>
        <v>3</v>
      </c>
      <c r="B619" s="83" t="s">
        <v>59</v>
      </c>
      <c r="C619" s="84">
        <v>1</v>
      </c>
      <c r="D619" s="84">
        <v>1</v>
      </c>
      <c r="E619" s="84">
        <v>1</v>
      </c>
      <c r="F619" s="85">
        <v>1.72</v>
      </c>
      <c r="G619" s="86">
        <v>5.25</v>
      </c>
      <c r="H619" s="46">
        <v>0.35</v>
      </c>
      <c r="I619" s="87">
        <f>(($G619*$H619)+$F619)*$C619*$D619*$E619</f>
        <v>3.5575000000000001</v>
      </c>
      <c r="J619" s="88">
        <f>(($F619))*$C619*$D619*$E619</f>
        <v>1.72</v>
      </c>
      <c r="K619" s="88">
        <f t="shared" ref="K619:K620" si="429">(($F619))*$C619*$D619*$E619</f>
        <v>1.72</v>
      </c>
      <c r="L619" s="88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89"/>
      <c r="AD619" s="89"/>
      <c r="AE619" s="90"/>
      <c r="AF619" s="90"/>
      <c r="AG619" s="91">
        <f>($F619+$G619)*AG$7</f>
        <v>0</v>
      </c>
      <c r="AH619" s="91">
        <f>((I619+L619)*$AH$7)+(J619*$AH$8)</f>
        <v>0.91465655357142861</v>
      </c>
      <c r="AI619" s="91">
        <f>((I619+L619)*$AI$7)+(J619*$AI$8)</f>
        <v>0.18347445000000001</v>
      </c>
      <c r="AJ619" s="91">
        <f>((I619+L619)*$AJ$7)+(J619*$AJ$8)</f>
        <v>0.27972506249999995</v>
      </c>
      <c r="AK619" s="92">
        <f>J619*$AK$8</f>
        <v>86.498800000000003</v>
      </c>
      <c r="AL619" s="56">
        <f t="shared" si="427"/>
        <v>0</v>
      </c>
      <c r="AM619" s="91">
        <f>($F619+$G619)*AM$7</f>
        <v>0</v>
      </c>
      <c r="AN619" s="92"/>
      <c r="AO619" s="92"/>
    </row>
    <row r="620" spans="1:41" s="93" customFormat="1" ht="15.75" customHeight="1" outlineLevel="1" x14ac:dyDescent="0.25">
      <c r="A620" s="82">
        <f t="shared" si="428"/>
        <v>4</v>
      </c>
      <c r="B620" s="83" t="s">
        <v>65</v>
      </c>
      <c r="C620" s="84">
        <v>1</v>
      </c>
      <c r="D620" s="84">
        <v>1</v>
      </c>
      <c r="E620" s="84">
        <v>1</v>
      </c>
      <c r="F620" s="85">
        <v>1.0129999999999999</v>
      </c>
      <c r="G620" s="86">
        <v>4.2</v>
      </c>
      <c r="H620" s="86">
        <f>H619+H619</f>
        <v>0.7</v>
      </c>
      <c r="I620" s="87">
        <f>(($G620*$H620)+$F620)*$C620*$D620*$E620</f>
        <v>3.9529999999999998</v>
      </c>
      <c r="J620" s="88">
        <f>(($F620))*$C620*$D620*$E620</f>
        <v>1.0129999999999999</v>
      </c>
      <c r="K620" s="88">
        <f t="shared" si="429"/>
        <v>1.0129999999999999</v>
      </c>
      <c r="L620" s="88">
        <f>F620*0.25</f>
        <v>0.25324999999999998</v>
      </c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89"/>
      <c r="AD620" s="89"/>
      <c r="AE620" s="90"/>
      <c r="AF620" s="90"/>
      <c r="AG620" s="91">
        <f t="shared" ref="AG620" si="430">($F620+$G620)*AG$7</f>
        <v>0</v>
      </c>
      <c r="AH620" s="91">
        <f>((I620+L620)*$AH$7)+(J620*$AH$8)</f>
        <v>0.81462926845238093</v>
      </c>
      <c r="AI620" s="91">
        <f>((I620+L620)*$AI$7)+(J620*$AI$8)</f>
        <v>0.16340959500000002</v>
      </c>
      <c r="AJ620" s="91">
        <f>((I620+L620)*$AJ$7)+(J620*$AJ$8)</f>
        <v>0.24913419374999995</v>
      </c>
      <c r="AK620" s="92">
        <f>J620*$AK$8</f>
        <v>50.943769999999994</v>
      </c>
      <c r="AL620" s="56">
        <f t="shared" si="427"/>
        <v>0.25324999999999998</v>
      </c>
      <c r="AM620" s="91">
        <f t="shared" ref="AM620" si="431">($F620+$G620)*AM$7</f>
        <v>0</v>
      </c>
      <c r="AN620" s="92"/>
      <c r="AO620" s="92"/>
    </row>
    <row r="621" spans="1:41" ht="15.75" customHeight="1" outlineLevel="1" x14ac:dyDescent="0.25">
      <c r="A621" s="58">
        <v>5</v>
      </c>
      <c r="B621" s="59" t="s">
        <v>66</v>
      </c>
      <c r="C621" s="45">
        <v>1</v>
      </c>
      <c r="D621" s="45">
        <v>1</v>
      </c>
      <c r="E621" s="45">
        <v>1</v>
      </c>
      <c r="F621" s="60">
        <v>3.07</v>
      </c>
      <c r="G621" s="46">
        <v>7.25</v>
      </c>
      <c r="H621" s="46">
        <v>0.35</v>
      </c>
      <c r="I621" s="81">
        <f>(($G621*$H621)+$F621)*$C621*$D621*$E621</f>
        <v>5.6074999999999999</v>
      </c>
      <c r="J621" s="28">
        <f t="shared" ref="J621:K621" si="432">(($F621))*$C621*$D621*$E621</f>
        <v>3.07</v>
      </c>
      <c r="K621" s="28">
        <f t="shared" si="432"/>
        <v>3.07</v>
      </c>
      <c r="L621" s="2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9"/>
      <c r="AF621" s="39"/>
      <c r="AG621" s="43">
        <f>($F621+$G621)*AG$7</f>
        <v>0</v>
      </c>
      <c r="AH621" s="56">
        <f>((I621+L621)*$AH$7)+(J621*$AH$8)</f>
        <v>1.5355381011904763</v>
      </c>
      <c r="AI621" s="56">
        <f>((I621+L621)*$AI$7)+(J621*$AI$8)</f>
        <v>0.30801944999999997</v>
      </c>
      <c r="AJ621" s="56">
        <f>((I621+L621)*$AJ$7)+(J621*$AJ$8)</f>
        <v>0.46960631249999996</v>
      </c>
      <c r="AK621" s="61">
        <f>J621*$AK$8</f>
        <v>154.3903</v>
      </c>
      <c r="AL621" s="56">
        <f t="shared" si="427"/>
        <v>0</v>
      </c>
      <c r="AM621" s="43">
        <f>($F621+$G621)*AM$7</f>
        <v>0</v>
      </c>
      <c r="AN621" s="49"/>
      <c r="AO621" s="49"/>
    </row>
    <row r="622" spans="1:41" ht="15.75" customHeight="1" outlineLevel="1" x14ac:dyDescent="0.25">
      <c r="A622" s="99"/>
      <c r="B622" s="34"/>
      <c r="C622" s="35"/>
      <c r="D622" s="35"/>
      <c r="E622" s="35"/>
      <c r="F622" s="36"/>
      <c r="G622" s="37"/>
      <c r="H622" s="37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81"/>
      <c r="T622" s="28"/>
      <c r="U622" s="28"/>
      <c r="V622" s="38"/>
      <c r="W622" s="38"/>
      <c r="X622" s="38"/>
      <c r="Y622" s="38"/>
      <c r="Z622" s="38"/>
      <c r="AA622" s="38"/>
      <c r="AB622" s="38"/>
      <c r="AC622" s="38"/>
      <c r="AD622" s="38"/>
      <c r="AE622" s="39"/>
      <c r="AF622" s="39"/>
      <c r="AG622" s="40"/>
      <c r="AH622" s="41"/>
      <c r="AI622" s="41"/>
      <c r="AJ622" s="41"/>
      <c r="AK622" s="42"/>
      <c r="AL622" s="56"/>
      <c r="AM622" s="40"/>
      <c r="AN622" s="100"/>
      <c r="AO622" s="100"/>
    </row>
    <row r="623" spans="1:41" ht="15.75" customHeight="1" outlineLevel="1" x14ac:dyDescent="0.25">
      <c r="A623" s="33"/>
      <c r="B623" s="44" t="s">
        <v>152</v>
      </c>
      <c r="C623" s="45"/>
      <c r="D623" s="45"/>
      <c r="E623" s="45"/>
      <c r="F623" s="46"/>
      <c r="G623" s="46"/>
      <c r="H623" s="46"/>
      <c r="I623" s="38"/>
      <c r="J623" s="46"/>
      <c r="K623" s="46"/>
      <c r="L623" s="46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9"/>
      <c r="AF623" s="39"/>
      <c r="AG623" s="47"/>
      <c r="AH623" s="47"/>
      <c r="AI623" s="47"/>
      <c r="AJ623" s="48"/>
      <c r="AK623" s="49"/>
      <c r="AL623" s="49"/>
      <c r="AM623" s="47"/>
      <c r="AN623" s="49"/>
      <c r="AO623" s="49"/>
    </row>
    <row r="624" spans="1:41" ht="15.75" customHeight="1" outlineLevel="1" x14ac:dyDescent="0.25">
      <c r="A624" s="58">
        <v>1</v>
      </c>
      <c r="B624" s="59" t="s">
        <v>63</v>
      </c>
      <c r="C624" s="45">
        <v>1</v>
      </c>
      <c r="D624" s="45">
        <v>1</v>
      </c>
      <c r="E624" s="45">
        <v>1</v>
      </c>
      <c r="F624" s="60">
        <v>6.22</v>
      </c>
      <c r="G624" s="46">
        <v>10.65</v>
      </c>
      <c r="H624" s="46">
        <v>0.3</v>
      </c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81">
        <f>(($G624*$H624)+$F624)*$C624*$D624*$E624</f>
        <v>9.4149999999999991</v>
      </c>
      <c r="T624" s="28">
        <f>(($F624))*$C624*$D624*$E624</f>
        <v>6.22</v>
      </c>
      <c r="U624" s="28">
        <f>(($F624))*$C624*$D624*$E624</f>
        <v>6.22</v>
      </c>
      <c r="V624" s="38"/>
      <c r="W624" s="38"/>
      <c r="X624" s="38"/>
      <c r="Y624" s="38"/>
      <c r="Z624" s="38"/>
      <c r="AA624" s="38"/>
      <c r="AB624" s="38"/>
      <c r="AC624" s="38"/>
      <c r="AD624" s="38"/>
      <c r="AE624" s="39"/>
      <c r="AF624" s="39"/>
      <c r="AG624" s="43">
        <f>($F624+$G624)*AG$7</f>
        <v>0</v>
      </c>
      <c r="AH624" s="56">
        <f>((S624+U624)*$AH$7)+(T624*$AH$8)</f>
        <v>3.6697367261904761</v>
      </c>
      <c r="AI624" s="56">
        <f>((S624+U624)*$AI$7)+(T624*$AI$8)</f>
        <v>0.73612650000000002</v>
      </c>
      <c r="AJ624" s="56">
        <f>((S624+U624)*$AJ$7)+(T624*$AJ$8)</f>
        <v>1.1222981249999997</v>
      </c>
      <c r="AK624" s="61">
        <f>T624*$AK$8</f>
        <v>312.80379999999997</v>
      </c>
      <c r="AL624" s="56">
        <f t="shared" ref="AL624:AL635" si="433">($L624)*AL$8</f>
        <v>0</v>
      </c>
      <c r="AM624" s="43">
        <f>($F624+$G624)*AM$7</f>
        <v>0</v>
      </c>
      <c r="AN624" s="49"/>
      <c r="AO624" s="49"/>
    </row>
    <row r="625" spans="1:41" ht="15.75" customHeight="1" outlineLevel="1" x14ac:dyDescent="0.25">
      <c r="A625" s="58">
        <f>1+A624</f>
        <v>2</v>
      </c>
      <c r="B625" s="59" t="s">
        <v>14</v>
      </c>
      <c r="C625" s="45">
        <v>1</v>
      </c>
      <c r="D625" s="45">
        <v>1</v>
      </c>
      <c r="E625" s="45">
        <v>1</v>
      </c>
      <c r="F625" s="60">
        <v>2.2189999999999999</v>
      </c>
      <c r="G625" s="46">
        <v>6.5</v>
      </c>
      <c r="H625" s="46">
        <v>0.3</v>
      </c>
      <c r="I625" s="63"/>
      <c r="J625" s="63"/>
      <c r="K625" s="63"/>
      <c r="L625" s="63"/>
      <c r="M625" s="81"/>
      <c r="N625" s="28"/>
      <c r="O625" s="28"/>
      <c r="P625" s="81">
        <f>(($G625*$H625)+$F625)*$C625*$D625*$E625</f>
        <v>4.1689999999999996</v>
      </c>
      <c r="Q625" s="28">
        <f>(($F625))*$C625*$D625*$E625</f>
        <v>2.2189999999999999</v>
      </c>
      <c r="R625" s="28">
        <f>(($F625))*$C625*$D625*$E625</f>
        <v>2.2189999999999999</v>
      </c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9"/>
      <c r="AF625" s="39"/>
      <c r="AG625" s="43">
        <f>($F625+$G625)*AG$7</f>
        <v>0</v>
      </c>
      <c r="AH625" s="56">
        <f>((P625+R625)*$AH$7)+(Q625*$AH$8)</f>
        <v>1.415087080952381</v>
      </c>
      <c r="AI625" s="56">
        <f>((P625+R625)*$AI$7)+(Q625*$AI$8)</f>
        <v>0.28385771999999998</v>
      </c>
      <c r="AJ625" s="56">
        <f>((P625+R625)*$AJ$7)+(Q625*$AJ$8)</f>
        <v>0.43276934999999994</v>
      </c>
      <c r="AK625" s="61">
        <f>Q625*$AK$8</f>
        <v>111.59350999999999</v>
      </c>
      <c r="AL625" s="56">
        <f t="shared" si="433"/>
        <v>0</v>
      </c>
      <c r="AM625" s="43">
        <f>($F625+$G625)*AM$7</f>
        <v>0</v>
      </c>
      <c r="AN625" s="49"/>
      <c r="AO625" s="49"/>
    </row>
    <row r="626" spans="1:41" s="93" customFormat="1" ht="15.75" customHeight="1" outlineLevel="1" x14ac:dyDescent="0.25">
      <c r="A626" s="82">
        <f t="shared" ref="A626:A627" si="434">1+A625</f>
        <v>3</v>
      </c>
      <c r="B626" s="83" t="s">
        <v>59</v>
      </c>
      <c r="C626" s="84">
        <v>1</v>
      </c>
      <c r="D626" s="84">
        <v>1</v>
      </c>
      <c r="E626" s="84">
        <v>1</v>
      </c>
      <c r="F626" s="85">
        <v>1.72</v>
      </c>
      <c r="G626" s="86">
        <v>5.25</v>
      </c>
      <c r="H626" s="46">
        <v>0.35</v>
      </c>
      <c r="I626" s="87">
        <f>(($G626*$H626)+$F626)*$C626*$D626*$E626</f>
        <v>3.5575000000000001</v>
      </c>
      <c r="J626" s="88">
        <f>(($F626))*$C626*$D626*$E626</f>
        <v>1.72</v>
      </c>
      <c r="K626" s="88">
        <f t="shared" ref="K626:K627" si="435">(($F626))*$C626*$D626*$E626</f>
        <v>1.72</v>
      </c>
      <c r="L626" s="88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89"/>
      <c r="AD626" s="89"/>
      <c r="AE626" s="90"/>
      <c r="AF626" s="90"/>
      <c r="AG626" s="91">
        <f>($F626+$G626)*AG$7</f>
        <v>0</v>
      </c>
      <c r="AH626" s="91">
        <f>((I626+L626)*$AH$7)+(J626*$AH$8)</f>
        <v>0.91465655357142861</v>
      </c>
      <c r="AI626" s="91">
        <f>((I626+L626)*$AI$7)+(J626*$AI$8)</f>
        <v>0.18347445000000001</v>
      </c>
      <c r="AJ626" s="91">
        <f>((I626+L626)*$AJ$7)+(J626*$AJ$8)</f>
        <v>0.27972506249999995</v>
      </c>
      <c r="AK626" s="92">
        <f>J626*$AK$8</f>
        <v>86.498800000000003</v>
      </c>
      <c r="AL626" s="56">
        <f t="shared" si="433"/>
        <v>0</v>
      </c>
      <c r="AM626" s="91">
        <f>($F626+$G626)*AM$7</f>
        <v>0</v>
      </c>
      <c r="AN626" s="92"/>
      <c r="AO626" s="92"/>
    </row>
    <row r="627" spans="1:41" s="93" customFormat="1" ht="15.75" customHeight="1" outlineLevel="1" x14ac:dyDescent="0.25">
      <c r="A627" s="82">
        <f t="shared" si="434"/>
        <v>4</v>
      </c>
      <c r="B627" s="83" t="s">
        <v>65</v>
      </c>
      <c r="C627" s="84">
        <v>1</v>
      </c>
      <c r="D627" s="84">
        <v>1</v>
      </c>
      <c r="E627" s="84">
        <v>1</v>
      </c>
      <c r="F627" s="85">
        <v>1.0129999999999999</v>
      </c>
      <c r="G627" s="86">
        <v>4.2</v>
      </c>
      <c r="H627" s="86">
        <f>H626+H626</f>
        <v>0.7</v>
      </c>
      <c r="I627" s="87">
        <f>(($G627*$H627)+$F627)*$C627*$D627*$E627</f>
        <v>3.9529999999999998</v>
      </c>
      <c r="J627" s="88">
        <f>(($F627))*$C627*$D627*$E627</f>
        <v>1.0129999999999999</v>
      </c>
      <c r="K627" s="88">
        <f t="shared" si="435"/>
        <v>1.0129999999999999</v>
      </c>
      <c r="L627" s="88">
        <f>F627*0.25</f>
        <v>0.25324999999999998</v>
      </c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89"/>
      <c r="AD627" s="89"/>
      <c r="AE627" s="90"/>
      <c r="AF627" s="90"/>
      <c r="AG627" s="91">
        <f t="shared" ref="AG627" si="436">($F627+$G627)*AG$7</f>
        <v>0</v>
      </c>
      <c r="AH627" s="91">
        <f>((I627+L627)*$AH$7)+(J627*$AH$8)</f>
        <v>0.81462926845238093</v>
      </c>
      <c r="AI627" s="91">
        <f>((I627+L627)*$AI$7)+(J627*$AI$8)</f>
        <v>0.16340959500000002</v>
      </c>
      <c r="AJ627" s="91">
        <f>((I627+L627)*$AJ$7)+(J627*$AJ$8)</f>
        <v>0.24913419374999995</v>
      </c>
      <c r="AK627" s="92">
        <f>J627*$AK$8</f>
        <v>50.943769999999994</v>
      </c>
      <c r="AL627" s="56">
        <f t="shared" si="433"/>
        <v>0.25324999999999998</v>
      </c>
      <c r="AM627" s="91">
        <f t="shared" ref="AM627" si="437">($F627+$G627)*AM$7</f>
        <v>0</v>
      </c>
      <c r="AN627" s="92"/>
      <c r="AO627" s="92"/>
    </row>
    <row r="628" spans="1:41" ht="15.75" customHeight="1" outlineLevel="1" x14ac:dyDescent="0.25">
      <c r="A628" s="58">
        <v>5</v>
      </c>
      <c r="B628" s="59" t="s">
        <v>66</v>
      </c>
      <c r="C628" s="45">
        <v>1</v>
      </c>
      <c r="D628" s="45">
        <v>1</v>
      </c>
      <c r="E628" s="45">
        <v>1</v>
      </c>
      <c r="F628" s="60">
        <v>3.07</v>
      </c>
      <c r="G628" s="46">
        <v>7.25</v>
      </c>
      <c r="H628" s="46">
        <v>0.35</v>
      </c>
      <c r="I628" s="81">
        <f>(($G628*$H628)+$F628)*$C628*$D628*$E628</f>
        <v>5.6074999999999999</v>
      </c>
      <c r="J628" s="28">
        <f t="shared" ref="J628:K628" si="438">(($F628))*$C628*$D628*$E628</f>
        <v>3.07</v>
      </c>
      <c r="K628" s="28">
        <f t="shared" si="438"/>
        <v>3.07</v>
      </c>
      <c r="L628" s="2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9"/>
      <c r="AF628" s="39"/>
      <c r="AG628" s="43">
        <f>($F628+$G628)*AG$7</f>
        <v>0</v>
      </c>
      <c r="AH628" s="56">
        <f>((I628+L628)*$AH$7)+(J628*$AH$8)</f>
        <v>1.5355381011904763</v>
      </c>
      <c r="AI628" s="56">
        <f>((I628+L628)*$AI$7)+(J628*$AI$8)</f>
        <v>0.30801944999999997</v>
      </c>
      <c r="AJ628" s="56">
        <f>((I628+L628)*$AJ$7)+(J628*$AJ$8)</f>
        <v>0.46960631249999996</v>
      </c>
      <c r="AK628" s="61">
        <f>J628*$AK$8</f>
        <v>154.3903</v>
      </c>
      <c r="AL628" s="56">
        <f t="shared" si="433"/>
        <v>0</v>
      </c>
      <c r="AM628" s="43">
        <f>($F628+$G628)*AM$7</f>
        <v>0</v>
      </c>
      <c r="AN628" s="49"/>
      <c r="AO628" s="49"/>
    </row>
    <row r="629" spans="1:41" ht="15.75" customHeight="1" outlineLevel="1" x14ac:dyDescent="0.25">
      <c r="A629" s="99"/>
      <c r="B629" s="34"/>
      <c r="C629" s="35"/>
      <c r="D629" s="35"/>
      <c r="E629" s="35"/>
      <c r="F629" s="36"/>
      <c r="G629" s="37"/>
      <c r="H629" s="37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81"/>
      <c r="T629" s="28"/>
      <c r="U629" s="28"/>
      <c r="V629" s="38"/>
      <c r="W629" s="38"/>
      <c r="X629" s="38"/>
      <c r="Y629" s="38"/>
      <c r="Z629" s="38"/>
      <c r="AA629" s="38"/>
      <c r="AB629" s="38"/>
      <c r="AC629" s="38"/>
      <c r="AD629" s="38"/>
      <c r="AE629" s="39"/>
      <c r="AF629" s="39"/>
      <c r="AG629" s="40"/>
      <c r="AH629" s="41"/>
      <c r="AI629" s="41"/>
      <c r="AJ629" s="41"/>
      <c r="AK629" s="42"/>
      <c r="AL629" s="56"/>
      <c r="AM629" s="40"/>
      <c r="AN629" s="100"/>
      <c r="AO629" s="100"/>
    </row>
    <row r="630" spans="1:41" ht="15.75" customHeight="1" outlineLevel="1" x14ac:dyDescent="0.25">
      <c r="A630" s="33"/>
      <c r="B630" s="44" t="s">
        <v>153</v>
      </c>
      <c r="C630" s="45"/>
      <c r="D630" s="45"/>
      <c r="E630" s="45"/>
      <c r="F630" s="46"/>
      <c r="G630" s="46"/>
      <c r="H630" s="46"/>
      <c r="I630" s="38"/>
      <c r="J630" s="46"/>
      <c r="K630" s="46"/>
      <c r="L630" s="46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9"/>
      <c r="AF630" s="39"/>
      <c r="AG630" s="47"/>
      <c r="AH630" s="47"/>
      <c r="AI630" s="47"/>
      <c r="AJ630" s="48"/>
      <c r="AK630" s="49"/>
      <c r="AL630" s="49"/>
      <c r="AM630" s="47"/>
      <c r="AN630" s="49"/>
      <c r="AO630" s="49"/>
    </row>
    <row r="631" spans="1:41" ht="15.75" customHeight="1" outlineLevel="1" x14ac:dyDescent="0.25">
      <c r="A631" s="58">
        <v>1</v>
      </c>
      <c r="B631" s="59" t="s">
        <v>63</v>
      </c>
      <c r="C631" s="45">
        <v>1</v>
      </c>
      <c r="D631" s="45">
        <v>1</v>
      </c>
      <c r="E631" s="45">
        <v>1</v>
      </c>
      <c r="F631" s="60">
        <v>6.22</v>
      </c>
      <c r="G631" s="46">
        <v>10.65</v>
      </c>
      <c r="H631" s="46">
        <v>0.3</v>
      </c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81">
        <f>(($G631*$H631)+$F631)*$C631*$D631*$E631</f>
        <v>9.4149999999999991</v>
      </c>
      <c r="T631" s="28">
        <f>(($F631))*$C631*$D631*$E631</f>
        <v>6.22</v>
      </c>
      <c r="U631" s="28">
        <f>(($F631))*$C631*$D631*$E631</f>
        <v>6.22</v>
      </c>
      <c r="V631" s="38"/>
      <c r="W631" s="38"/>
      <c r="X631" s="38"/>
      <c r="Y631" s="38"/>
      <c r="Z631" s="38"/>
      <c r="AA631" s="38"/>
      <c r="AB631" s="38"/>
      <c r="AC631" s="38"/>
      <c r="AD631" s="38"/>
      <c r="AE631" s="39"/>
      <c r="AF631" s="39"/>
      <c r="AG631" s="43">
        <f>($F631+$G631)*AG$7</f>
        <v>0</v>
      </c>
      <c r="AH631" s="56">
        <f>((S631+U631)*$AH$7)+(T631*$AH$8)</f>
        <v>3.6697367261904761</v>
      </c>
      <c r="AI631" s="56">
        <f>((S631+U631)*$AI$7)+(T631*$AI$8)</f>
        <v>0.73612650000000002</v>
      </c>
      <c r="AJ631" s="56">
        <f>((S631+U631)*$AJ$7)+(T631*$AJ$8)</f>
        <v>1.1222981249999997</v>
      </c>
      <c r="AK631" s="61">
        <f>T631*$AK$8</f>
        <v>312.80379999999997</v>
      </c>
      <c r="AL631" s="56">
        <f t="shared" si="433"/>
        <v>0</v>
      </c>
      <c r="AM631" s="43">
        <f>($F631+$G631)*AM$7</f>
        <v>0</v>
      </c>
      <c r="AN631" s="49"/>
      <c r="AO631" s="49"/>
    </row>
    <row r="632" spans="1:41" ht="15.75" customHeight="1" outlineLevel="1" x14ac:dyDescent="0.25">
      <c r="A632" s="58">
        <f>1+A631</f>
        <v>2</v>
      </c>
      <c r="B632" s="59" t="s">
        <v>14</v>
      </c>
      <c r="C632" s="45">
        <v>1</v>
      </c>
      <c r="D632" s="45">
        <v>1</v>
      </c>
      <c r="E632" s="45">
        <v>1</v>
      </c>
      <c r="F632" s="60">
        <v>2.218</v>
      </c>
      <c r="G632" s="46">
        <v>6.5</v>
      </c>
      <c r="H632" s="46">
        <v>0.3</v>
      </c>
      <c r="I632" s="63"/>
      <c r="J632" s="63"/>
      <c r="K632" s="63"/>
      <c r="L632" s="63"/>
      <c r="M632" s="81"/>
      <c r="N632" s="28"/>
      <c r="O632" s="28"/>
      <c r="P632" s="81">
        <f>(($G632*$H632)+$F632)*$C632*$D632*$E632</f>
        <v>4.1680000000000001</v>
      </c>
      <c r="Q632" s="28">
        <f>(($F632))*$C632*$D632*$E632</f>
        <v>2.218</v>
      </c>
      <c r="R632" s="28">
        <f>(($F632))*$C632*$D632*$E632</f>
        <v>2.218</v>
      </c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9"/>
      <c r="AF632" s="39"/>
      <c r="AG632" s="43">
        <f>($F632+$G632)*AG$7</f>
        <v>0</v>
      </c>
      <c r="AH632" s="56">
        <f>((P632+R632)*$AH$7)+(Q632*$AH$8)</f>
        <v>1.4145642333333335</v>
      </c>
      <c r="AI632" s="56">
        <f>((P632+R632)*$AI$7)+(Q632*$AI$8)</f>
        <v>0.28375284000000001</v>
      </c>
      <c r="AJ632" s="56">
        <f>((P632+R632)*$AJ$7)+(Q632*$AJ$8)</f>
        <v>0.43260944999999995</v>
      </c>
      <c r="AK632" s="61">
        <f>Q632*$AK$8</f>
        <v>111.54321999999999</v>
      </c>
      <c r="AL632" s="56">
        <f t="shared" si="433"/>
        <v>0</v>
      </c>
      <c r="AM632" s="43">
        <f>($F632+$G632)*AM$7</f>
        <v>0</v>
      </c>
      <c r="AN632" s="49"/>
      <c r="AO632" s="49"/>
    </row>
    <row r="633" spans="1:41" s="93" customFormat="1" ht="15.75" customHeight="1" outlineLevel="1" x14ac:dyDescent="0.25">
      <c r="A633" s="82">
        <f t="shared" ref="A633:A634" si="439">1+A632</f>
        <v>3</v>
      </c>
      <c r="B633" s="83" t="s">
        <v>59</v>
      </c>
      <c r="C633" s="84">
        <v>1</v>
      </c>
      <c r="D633" s="84">
        <v>1</v>
      </c>
      <c r="E633" s="84">
        <v>1</v>
      </c>
      <c r="F633" s="85">
        <v>1.9239999999999999</v>
      </c>
      <c r="G633" s="86">
        <v>5.55</v>
      </c>
      <c r="H633" s="46">
        <v>0.35</v>
      </c>
      <c r="I633" s="87">
        <f>(($G633*$H633)+$F633)*$C633*$D633*$E633</f>
        <v>3.8664999999999998</v>
      </c>
      <c r="J633" s="88">
        <f>(($F633))*$C633*$D633*$E633</f>
        <v>1.9239999999999999</v>
      </c>
      <c r="K633" s="88">
        <f t="shared" ref="K633:K634" si="440">(($F633))*$C633*$D633*$E633</f>
        <v>1.9239999999999999</v>
      </c>
      <c r="L633" s="88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  <c r="AD633" s="89"/>
      <c r="AE633" s="90"/>
      <c r="AF633" s="90"/>
      <c r="AG633" s="91">
        <f>($F633+$G633)*AG$7</f>
        <v>0</v>
      </c>
      <c r="AH633" s="91">
        <f>((I633+L633)*$AH$7)+(J633*$AH$8)</f>
        <v>1.0083769892857144</v>
      </c>
      <c r="AI633" s="91">
        <f>((I633+L633)*$AI$7)+(J633*$AI$8)</f>
        <v>0.20227419000000002</v>
      </c>
      <c r="AJ633" s="91">
        <f>((I633+L633)*$AJ$7)+(J633*$AJ$8)</f>
        <v>0.30838713749999996</v>
      </c>
      <c r="AK633" s="92">
        <f>J633*$AK$8</f>
        <v>96.757959999999997</v>
      </c>
      <c r="AL633" s="56">
        <f t="shared" si="433"/>
        <v>0</v>
      </c>
      <c r="AM633" s="91">
        <f>($F633+$G633)*AM$7</f>
        <v>0</v>
      </c>
      <c r="AN633" s="92"/>
      <c r="AO633" s="92"/>
    </row>
    <row r="634" spans="1:41" s="93" customFormat="1" ht="15.75" customHeight="1" outlineLevel="1" x14ac:dyDescent="0.25">
      <c r="A634" s="82">
        <f t="shared" si="439"/>
        <v>4</v>
      </c>
      <c r="B634" s="83" t="s">
        <v>65</v>
      </c>
      <c r="C634" s="84">
        <v>1</v>
      </c>
      <c r="D634" s="84">
        <v>1</v>
      </c>
      <c r="E634" s="84">
        <v>1</v>
      </c>
      <c r="F634" s="85">
        <v>1.0129999999999999</v>
      </c>
      <c r="G634" s="86">
        <v>4.2</v>
      </c>
      <c r="H634" s="86">
        <f>H633+H633</f>
        <v>0.7</v>
      </c>
      <c r="I634" s="87">
        <f>(($G634*$H634)+$F634)*$C634*$D634*$E634</f>
        <v>3.9529999999999998</v>
      </c>
      <c r="J634" s="88">
        <f>(($F634))*$C634*$D634*$E634</f>
        <v>1.0129999999999999</v>
      </c>
      <c r="K634" s="88">
        <f t="shared" si="440"/>
        <v>1.0129999999999999</v>
      </c>
      <c r="L634" s="88">
        <f>F634*0.25</f>
        <v>0.25324999999999998</v>
      </c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89"/>
      <c r="AD634" s="89"/>
      <c r="AE634" s="90"/>
      <c r="AF634" s="90"/>
      <c r="AG634" s="91">
        <f t="shared" ref="AG634" si="441">($F634+$G634)*AG$7</f>
        <v>0</v>
      </c>
      <c r="AH634" s="91">
        <f>((I634+L634)*$AH$7)+(J634*$AH$8)</f>
        <v>0.81462926845238093</v>
      </c>
      <c r="AI634" s="91">
        <f>((I634+L634)*$AI$7)+(J634*$AI$8)</f>
        <v>0.16340959500000002</v>
      </c>
      <c r="AJ634" s="91">
        <f>((I634+L634)*$AJ$7)+(J634*$AJ$8)</f>
        <v>0.24913419374999995</v>
      </c>
      <c r="AK634" s="92">
        <f>J634*$AK$8</f>
        <v>50.943769999999994</v>
      </c>
      <c r="AL634" s="56">
        <f t="shared" si="433"/>
        <v>0.25324999999999998</v>
      </c>
      <c r="AM634" s="91">
        <f t="shared" ref="AM634" si="442">($F634+$G634)*AM$7</f>
        <v>0</v>
      </c>
      <c r="AN634" s="92"/>
      <c r="AO634" s="92"/>
    </row>
    <row r="635" spans="1:41" ht="15.75" customHeight="1" outlineLevel="1" x14ac:dyDescent="0.25">
      <c r="A635" s="58">
        <v>5</v>
      </c>
      <c r="B635" s="59" t="s">
        <v>66</v>
      </c>
      <c r="C635" s="45">
        <v>1</v>
      </c>
      <c r="D635" s="45">
        <v>1</v>
      </c>
      <c r="E635" s="45">
        <v>1</v>
      </c>
      <c r="F635" s="60">
        <v>3.64</v>
      </c>
      <c r="G635" s="46">
        <v>7.8</v>
      </c>
      <c r="H635" s="46">
        <v>0.35</v>
      </c>
      <c r="I635" s="81">
        <f>(($G635*$H635)+$F635)*$C635*$D635*$E635</f>
        <v>6.37</v>
      </c>
      <c r="J635" s="28">
        <f t="shared" ref="J635:K636" si="443">(($F635))*$C635*$D635*$E635</f>
        <v>3.64</v>
      </c>
      <c r="K635" s="28">
        <f t="shared" si="443"/>
        <v>3.64</v>
      </c>
      <c r="L635" s="2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9"/>
      <c r="AF635" s="39"/>
      <c r="AG635" s="43">
        <f>($F635+$G635)*AG$7</f>
        <v>0</v>
      </c>
      <c r="AH635" s="56">
        <f>((I635+L635)*$AH$7)+(J635*$AH$8)</f>
        <v>1.7842175</v>
      </c>
      <c r="AI635" s="56">
        <f>((I635+L635)*$AI$7)+(J635*$AI$8)</f>
        <v>0.35790300000000003</v>
      </c>
      <c r="AJ635" s="56">
        <f>((I635+L635)*$AJ$7)+(J635*$AJ$8)</f>
        <v>0.54565874999999997</v>
      </c>
      <c r="AK635" s="61">
        <f>J635*$AK$8</f>
        <v>183.0556</v>
      </c>
      <c r="AL635" s="56">
        <f t="shared" si="433"/>
        <v>0</v>
      </c>
      <c r="AM635" s="43">
        <f>($F635+$G635)*AM$7</f>
        <v>0</v>
      </c>
      <c r="AN635" s="49"/>
      <c r="AO635" s="49"/>
    </row>
    <row r="636" spans="1:41" ht="15.75" customHeight="1" outlineLevel="1" x14ac:dyDescent="0.25">
      <c r="A636" s="58">
        <f t="shared" ref="A636" si="444">1+A635</f>
        <v>6</v>
      </c>
      <c r="B636" s="59" t="s">
        <v>67</v>
      </c>
      <c r="C636" s="45">
        <v>1</v>
      </c>
      <c r="D636" s="45">
        <v>1</v>
      </c>
      <c r="E636" s="45">
        <v>1</v>
      </c>
      <c r="F636" s="60">
        <v>2.9359999999999999</v>
      </c>
      <c r="G636" s="46">
        <v>7.05</v>
      </c>
      <c r="H636" s="46">
        <v>0.35</v>
      </c>
      <c r="I636" s="81">
        <f>(($G636*$H636)+$F636)*$C636*$D636*$E636</f>
        <v>5.4034999999999993</v>
      </c>
      <c r="J636" s="28">
        <f t="shared" si="443"/>
        <v>2.9359999999999999</v>
      </c>
      <c r="K636" s="28">
        <f t="shared" si="443"/>
        <v>2.9359999999999999</v>
      </c>
      <c r="L636" s="2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9"/>
      <c r="AF636" s="39"/>
      <c r="AG636" s="43">
        <f>($F636+$G636)*AG$7</f>
        <v>0</v>
      </c>
      <c r="AH636" s="56">
        <f>((I636+L636)*$AH$7)+(J636*$AH$8)</f>
        <v>1.4738420821428571</v>
      </c>
      <c r="AI636" s="56">
        <f>((I636+L636)*$AI$7)+(J636*$AI$8)</f>
        <v>0.29564361</v>
      </c>
      <c r="AJ636" s="56">
        <f>((I636+L636)*$AJ$7)+(J636*$AJ$8)</f>
        <v>0.45073811249999995</v>
      </c>
      <c r="AK636" s="61">
        <f>J636*$AK$8</f>
        <v>147.65144000000001</v>
      </c>
      <c r="AL636" s="61"/>
      <c r="AM636" s="43">
        <f>($F636+$G636)*AM$7</f>
        <v>0</v>
      </c>
      <c r="AN636" s="49"/>
      <c r="AO636" s="49"/>
    </row>
    <row r="637" spans="1:41" ht="15.75" customHeight="1" outlineLevel="1" x14ac:dyDescent="0.25">
      <c r="A637" s="99"/>
      <c r="B637" s="34"/>
      <c r="C637" s="35"/>
      <c r="D637" s="35"/>
      <c r="E637" s="35"/>
      <c r="F637" s="36"/>
      <c r="G637" s="37"/>
      <c r="H637" s="37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81"/>
      <c r="T637" s="28"/>
      <c r="U637" s="28"/>
      <c r="V637" s="38"/>
      <c r="W637" s="38"/>
      <c r="X637" s="38"/>
      <c r="Y637" s="38"/>
      <c r="Z637" s="38"/>
      <c r="AA637" s="38"/>
      <c r="AB637" s="38"/>
      <c r="AC637" s="38"/>
      <c r="AD637" s="38"/>
      <c r="AE637" s="39"/>
      <c r="AF637" s="39"/>
      <c r="AG637" s="40"/>
      <c r="AH637" s="41"/>
      <c r="AI637" s="41"/>
      <c r="AJ637" s="41"/>
      <c r="AK637" s="42"/>
      <c r="AL637" s="42"/>
      <c r="AM637" s="40"/>
      <c r="AN637" s="100"/>
      <c r="AO637" s="100"/>
    </row>
    <row r="638" spans="1:41" ht="15.75" customHeight="1" outlineLevel="1" x14ac:dyDescent="0.25">
      <c r="A638" s="33"/>
      <c r="B638" s="44" t="s">
        <v>154</v>
      </c>
      <c r="C638" s="45"/>
      <c r="D638" s="45"/>
      <c r="E638" s="45"/>
      <c r="F638" s="46"/>
      <c r="G638" s="46"/>
      <c r="H638" s="46"/>
      <c r="I638" s="38"/>
      <c r="J638" s="46"/>
      <c r="K638" s="46"/>
      <c r="L638" s="46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9"/>
      <c r="AF638" s="39"/>
      <c r="AG638" s="47"/>
      <c r="AH638" s="47"/>
      <c r="AI638" s="47"/>
      <c r="AJ638" s="48"/>
      <c r="AK638" s="49"/>
      <c r="AL638" s="49"/>
      <c r="AM638" s="47"/>
      <c r="AN638" s="49"/>
      <c r="AO638" s="49"/>
    </row>
    <row r="639" spans="1:41" ht="15.75" customHeight="1" outlineLevel="1" x14ac:dyDescent="0.25">
      <c r="A639" s="58">
        <v>1</v>
      </c>
      <c r="B639" s="59" t="s">
        <v>63</v>
      </c>
      <c r="C639" s="45">
        <v>1</v>
      </c>
      <c r="D639" s="45">
        <v>1</v>
      </c>
      <c r="E639" s="45">
        <v>1</v>
      </c>
      <c r="F639" s="60">
        <v>5.1390000000000002</v>
      </c>
      <c r="G639" s="46">
        <v>9.4</v>
      </c>
      <c r="H639" s="46">
        <v>0.3</v>
      </c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81">
        <f>(($G639*$H639)+$F639)*$C639*$D639*$E639</f>
        <v>7.9589999999999996</v>
      </c>
      <c r="T639" s="28">
        <f>(($F639))*$C639*$D639*$E639</f>
        <v>5.1390000000000002</v>
      </c>
      <c r="U639" s="28">
        <f>(($F639))*$C639*$D639*$E639</f>
        <v>5.1390000000000002</v>
      </c>
      <c r="V639" s="38"/>
      <c r="W639" s="38"/>
      <c r="X639" s="38"/>
      <c r="Y639" s="38"/>
      <c r="Z639" s="38"/>
      <c r="AA639" s="38"/>
      <c r="AB639" s="38"/>
      <c r="AC639" s="38"/>
      <c r="AD639" s="38"/>
      <c r="AE639" s="39"/>
      <c r="AF639" s="39"/>
      <c r="AG639" s="43">
        <f>($F639+$G639)*AG$7</f>
        <v>0</v>
      </c>
      <c r="AH639" s="56">
        <f>((S639+U639)*$AH$7)+(T639*$AH$8)</f>
        <v>3.0555214857142858</v>
      </c>
      <c r="AI639" s="56">
        <f>((S639+U639)*$AI$7)+(T639*$AI$8)</f>
        <v>0.61291872000000003</v>
      </c>
      <c r="AJ639" s="56">
        <f>((S639+U639)*$AJ$7)+(T639*$AJ$8)</f>
        <v>0.93445559999999994</v>
      </c>
      <c r="AK639" s="61">
        <f>T639*$AK$8</f>
        <v>258.44031000000001</v>
      </c>
      <c r="AL639" s="56">
        <f t="shared" ref="AL639:AL643" si="445">($L639)*AL$8</f>
        <v>0</v>
      </c>
      <c r="AM639" s="43">
        <f>($F639+$G639)*AM$7</f>
        <v>0</v>
      </c>
      <c r="AN639" s="49"/>
      <c r="AO639" s="49"/>
    </row>
    <row r="640" spans="1:41" ht="15.75" customHeight="1" outlineLevel="1" x14ac:dyDescent="0.25">
      <c r="A640" s="58">
        <f>1+A639</f>
        <v>2</v>
      </c>
      <c r="B640" s="59" t="s">
        <v>14</v>
      </c>
      <c r="C640" s="45">
        <v>1</v>
      </c>
      <c r="D640" s="45">
        <v>1</v>
      </c>
      <c r="E640" s="45">
        <v>1</v>
      </c>
      <c r="F640" s="60">
        <v>2.218</v>
      </c>
      <c r="G640" s="46">
        <v>6.5</v>
      </c>
      <c r="H640" s="46">
        <v>0.3</v>
      </c>
      <c r="I640" s="63"/>
      <c r="J640" s="63"/>
      <c r="K640" s="63"/>
      <c r="L640" s="63"/>
      <c r="M640" s="81"/>
      <c r="N640" s="28"/>
      <c r="O640" s="28"/>
      <c r="P640" s="81">
        <f>(($G640*$H640)+$F640)*$C640*$D640*$E640</f>
        <v>4.1680000000000001</v>
      </c>
      <c r="Q640" s="28">
        <f>(($F640))*$C640*$D640*$E640</f>
        <v>2.218</v>
      </c>
      <c r="R640" s="28">
        <f>(($F640))*$C640*$D640*$E640</f>
        <v>2.218</v>
      </c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9"/>
      <c r="AF640" s="39"/>
      <c r="AG640" s="43">
        <f>($F640+$G640)*AG$7</f>
        <v>0</v>
      </c>
      <c r="AH640" s="56">
        <f>((P640+R640)*$AH$7)+(Q640*$AH$8)</f>
        <v>1.4145642333333335</v>
      </c>
      <c r="AI640" s="56">
        <f>((P640+R640)*$AI$7)+(Q640*$AI$8)</f>
        <v>0.28375284000000001</v>
      </c>
      <c r="AJ640" s="56">
        <f>((P640+R640)*$AJ$7)+(Q640*$AJ$8)</f>
        <v>0.43260944999999995</v>
      </c>
      <c r="AK640" s="61">
        <f>Q640*$AK$8</f>
        <v>111.54321999999999</v>
      </c>
      <c r="AL640" s="56">
        <f t="shared" si="445"/>
        <v>0</v>
      </c>
      <c r="AM640" s="43">
        <f>($F640+$G640)*AM$7</f>
        <v>0</v>
      </c>
      <c r="AN640" s="49"/>
      <c r="AO640" s="49"/>
    </row>
    <row r="641" spans="1:41" s="93" customFormat="1" ht="15.75" customHeight="1" outlineLevel="1" x14ac:dyDescent="0.25">
      <c r="A641" s="82">
        <f t="shared" ref="A641:A642" si="446">1+A640</f>
        <v>3</v>
      </c>
      <c r="B641" s="83" t="s">
        <v>59</v>
      </c>
      <c r="C641" s="84">
        <v>1</v>
      </c>
      <c r="D641" s="84">
        <v>1</v>
      </c>
      <c r="E641" s="84">
        <v>1</v>
      </c>
      <c r="F641" s="85">
        <v>1.9239999999999999</v>
      </c>
      <c r="G641" s="86">
        <v>5.55</v>
      </c>
      <c r="H641" s="46">
        <v>0.35</v>
      </c>
      <c r="I641" s="87">
        <f>(($G641*$H641)+$F641)*$C641*$D641*$E641</f>
        <v>3.8664999999999998</v>
      </c>
      <c r="J641" s="88">
        <f>(($F641))*$C641*$D641*$E641</f>
        <v>1.9239999999999999</v>
      </c>
      <c r="K641" s="88">
        <f t="shared" ref="K641:K642" si="447">(($F641))*$C641*$D641*$E641</f>
        <v>1.9239999999999999</v>
      </c>
      <c r="L641" s="88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  <c r="AD641" s="89"/>
      <c r="AE641" s="90"/>
      <c r="AF641" s="90"/>
      <c r="AG641" s="91">
        <f>($F641+$G641)*AG$7</f>
        <v>0</v>
      </c>
      <c r="AH641" s="91">
        <f>((I641+L641)*$AH$7)+(J641*$AH$8)</f>
        <v>1.0083769892857144</v>
      </c>
      <c r="AI641" s="91">
        <f>((I641+L641)*$AI$7)+(J641*$AI$8)</f>
        <v>0.20227419000000002</v>
      </c>
      <c r="AJ641" s="91">
        <f>((I641+L641)*$AJ$7)+(J641*$AJ$8)</f>
        <v>0.30838713749999996</v>
      </c>
      <c r="AK641" s="92">
        <f>J641*$AK$8</f>
        <v>96.757959999999997</v>
      </c>
      <c r="AL641" s="56">
        <f t="shared" si="445"/>
        <v>0</v>
      </c>
      <c r="AM641" s="91">
        <f>($F641+$G641)*AM$7</f>
        <v>0</v>
      </c>
      <c r="AN641" s="92"/>
      <c r="AO641" s="92"/>
    </row>
    <row r="642" spans="1:41" s="93" customFormat="1" ht="15.75" customHeight="1" outlineLevel="1" x14ac:dyDescent="0.25">
      <c r="A642" s="82">
        <f t="shared" si="446"/>
        <v>4</v>
      </c>
      <c r="B642" s="83" t="s">
        <v>65</v>
      </c>
      <c r="C642" s="84">
        <v>1</v>
      </c>
      <c r="D642" s="84">
        <v>1</v>
      </c>
      <c r="E642" s="84">
        <v>1</v>
      </c>
      <c r="F642" s="85">
        <v>1.0129999999999999</v>
      </c>
      <c r="G642" s="86">
        <v>4.2</v>
      </c>
      <c r="H642" s="86">
        <f>H641+H641</f>
        <v>0.7</v>
      </c>
      <c r="I642" s="87">
        <f>(($G642*$H642)+$F642)*$C642*$D642*$E642</f>
        <v>3.9529999999999998</v>
      </c>
      <c r="J642" s="88">
        <f>(($F642))*$C642*$D642*$E642</f>
        <v>1.0129999999999999</v>
      </c>
      <c r="K642" s="88">
        <f t="shared" si="447"/>
        <v>1.0129999999999999</v>
      </c>
      <c r="L642" s="88">
        <f>F642*0.25</f>
        <v>0.25324999999999998</v>
      </c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89"/>
      <c r="AD642" s="89"/>
      <c r="AE642" s="90"/>
      <c r="AF642" s="90"/>
      <c r="AG642" s="91">
        <f t="shared" ref="AG642" si="448">($F642+$G642)*AG$7</f>
        <v>0</v>
      </c>
      <c r="AH642" s="91">
        <f>((I642+L642)*$AH$7)+(J642*$AH$8)</f>
        <v>0.81462926845238093</v>
      </c>
      <c r="AI642" s="91">
        <f>((I642+L642)*$AI$7)+(J642*$AI$8)</f>
        <v>0.16340959500000002</v>
      </c>
      <c r="AJ642" s="91">
        <f>((I642+L642)*$AJ$7)+(J642*$AJ$8)</f>
        <v>0.24913419374999995</v>
      </c>
      <c r="AK642" s="92">
        <f>J642*$AK$8</f>
        <v>50.943769999999994</v>
      </c>
      <c r="AL642" s="56">
        <f t="shared" si="445"/>
        <v>0.25324999999999998</v>
      </c>
      <c r="AM642" s="91">
        <f t="shared" ref="AM642" si="449">($F642+$G642)*AM$7</f>
        <v>0</v>
      </c>
      <c r="AN642" s="92"/>
      <c r="AO642" s="92"/>
    </row>
    <row r="643" spans="1:41" ht="15.75" customHeight="1" outlineLevel="1" x14ac:dyDescent="0.25">
      <c r="A643" s="58">
        <v>5</v>
      </c>
      <c r="B643" s="59" t="s">
        <v>66</v>
      </c>
      <c r="C643" s="45">
        <v>1</v>
      </c>
      <c r="D643" s="45">
        <v>1</v>
      </c>
      <c r="E643" s="45">
        <v>1</v>
      </c>
      <c r="F643" s="60">
        <v>3.64</v>
      </c>
      <c r="G643" s="46">
        <v>7.8</v>
      </c>
      <c r="H643" s="46">
        <v>0.35</v>
      </c>
      <c r="I643" s="81">
        <f>(($G643*$H643)+$F643)*$C643*$D643*$E643</f>
        <v>6.37</v>
      </c>
      <c r="J643" s="28">
        <f t="shared" ref="J643:K644" si="450">(($F643))*$C643*$D643*$E643</f>
        <v>3.64</v>
      </c>
      <c r="K643" s="28">
        <f t="shared" si="450"/>
        <v>3.64</v>
      </c>
      <c r="L643" s="2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9"/>
      <c r="AF643" s="39"/>
      <c r="AG643" s="43">
        <f>($F643+$G643)*AG$7</f>
        <v>0</v>
      </c>
      <c r="AH643" s="56">
        <f>((I643+L643)*$AH$7)+(J643*$AH$8)</f>
        <v>1.7842175</v>
      </c>
      <c r="AI643" s="56">
        <f>((I643+L643)*$AI$7)+(J643*$AI$8)</f>
        <v>0.35790300000000003</v>
      </c>
      <c r="AJ643" s="56">
        <f>((I643+L643)*$AJ$7)+(J643*$AJ$8)</f>
        <v>0.54565874999999997</v>
      </c>
      <c r="AK643" s="61">
        <f>J643*$AK$8</f>
        <v>183.0556</v>
      </c>
      <c r="AL643" s="56">
        <f t="shared" si="445"/>
        <v>0</v>
      </c>
      <c r="AM643" s="43">
        <f>($F643+$G643)*AM$7</f>
        <v>0</v>
      </c>
      <c r="AN643" s="49"/>
      <c r="AO643" s="49"/>
    </row>
    <row r="644" spans="1:41" ht="15.75" customHeight="1" outlineLevel="1" x14ac:dyDescent="0.25">
      <c r="A644" s="58">
        <f t="shared" ref="A644" si="451">1+A643</f>
        <v>6</v>
      </c>
      <c r="B644" s="59" t="s">
        <v>67</v>
      </c>
      <c r="C644" s="45">
        <v>1</v>
      </c>
      <c r="D644" s="45">
        <v>1</v>
      </c>
      <c r="E644" s="45">
        <v>1</v>
      </c>
      <c r="F644" s="60">
        <v>2.9359999999999999</v>
      </c>
      <c r="G644" s="46">
        <v>7.05</v>
      </c>
      <c r="H644" s="46">
        <v>0.35</v>
      </c>
      <c r="I644" s="81">
        <f>(($G644*$H644)+$F644)*$C644*$D644*$E644</f>
        <v>5.4034999999999993</v>
      </c>
      <c r="J644" s="28">
        <f t="shared" si="450"/>
        <v>2.9359999999999999</v>
      </c>
      <c r="K644" s="28">
        <f t="shared" si="450"/>
        <v>2.9359999999999999</v>
      </c>
      <c r="L644" s="2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9"/>
      <c r="AF644" s="39"/>
      <c r="AG644" s="43">
        <f>($F644+$G644)*AG$7</f>
        <v>0</v>
      </c>
      <c r="AH644" s="56">
        <f>((I644+L644)*$AH$7)+(J644*$AH$8)</f>
        <v>1.4738420821428571</v>
      </c>
      <c r="AI644" s="56">
        <f>((I644+L644)*$AI$7)+(J644*$AI$8)</f>
        <v>0.29564361</v>
      </c>
      <c r="AJ644" s="56">
        <f>((I644+L644)*$AJ$7)+(J644*$AJ$8)</f>
        <v>0.45073811249999995</v>
      </c>
      <c r="AK644" s="61">
        <f>J644*$AK$8</f>
        <v>147.65144000000001</v>
      </c>
      <c r="AL644" s="61"/>
      <c r="AM644" s="43">
        <f>($F644+$G644)*AM$7</f>
        <v>0</v>
      </c>
      <c r="AN644" s="49"/>
      <c r="AO644" s="49"/>
    </row>
    <row r="645" spans="1:41" ht="15.75" customHeight="1" outlineLevel="1" x14ac:dyDescent="0.25">
      <c r="A645" s="99"/>
      <c r="B645" s="34"/>
      <c r="C645" s="35"/>
      <c r="D645" s="35"/>
      <c r="E645" s="35"/>
      <c r="F645" s="36"/>
      <c r="G645" s="37"/>
      <c r="H645" s="37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81"/>
      <c r="T645" s="28"/>
      <c r="U645" s="28"/>
      <c r="V645" s="38"/>
      <c r="W645" s="38"/>
      <c r="X645" s="38"/>
      <c r="Y645" s="38"/>
      <c r="Z645" s="38"/>
      <c r="AA645" s="38"/>
      <c r="AB645" s="38"/>
      <c r="AC645" s="38"/>
      <c r="AD645" s="38"/>
      <c r="AE645" s="39"/>
      <c r="AF645" s="39"/>
      <c r="AG645" s="40"/>
      <c r="AH645" s="41"/>
      <c r="AI645" s="41"/>
      <c r="AJ645" s="41"/>
      <c r="AK645" s="42"/>
      <c r="AL645" s="42"/>
      <c r="AM645" s="40"/>
      <c r="AN645" s="100"/>
      <c r="AO645" s="100"/>
    </row>
    <row r="646" spans="1:41" ht="15.75" customHeight="1" outlineLevel="1" x14ac:dyDescent="0.25">
      <c r="A646" s="33"/>
      <c r="B646" s="44" t="s">
        <v>155</v>
      </c>
      <c r="C646" s="45"/>
      <c r="D646" s="45"/>
      <c r="E646" s="45"/>
      <c r="F646" s="46"/>
      <c r="G646" s="46"/>
      <c r="H646" s="46"/>
      <c r="I646" s="38"/>
      <c r="J646" s="46"/>
      <c r="K646" s="46"/>
      <c r="L646" s="46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9"/>
      <c r="AF646" s="39"/>
      <c r="AG646" s="47"/>
      <c r="AH646" s="47"/>
      <c r="AI646" s="47"/>
      <c r="AJ646" s="48"/>
      <c r="AK646" s="49"/>
      <c r="AL646" s="49"/>
      <c r="AM646" s="47"/>
      <c r="AN646" s="49"/>
      <c r="AO646" s="49"/>
    </row>
    <row r="647" spans="1:41" ht="15.75" customHeight="1" outlineLevel="1" x14ac:dyDescent="0.25">
      <c r="A647" s="58">
        <v>1</v>
      </c>
      <c r="B647" s="59" t="s">
        <v>63</v>
      </c>
      <c r="C647" s="45">
        <v>1</v>
      </c>
      <c r="D647" s="45">
        <v>1</v>
      </c>
      <c r="E647" s="45">
        <v>1</v>
      </c>
      <c r="F647" s="60">
        <v>5.4089999999999998</v>
      </c>
      <c r="G647" s="46">
        <v>9.6999999999999993</v>
      </c>
      <c r="H647" s="46">
        <v>0.3</v>
      </c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81">
        <f>(($G647*$H647)+$F647)*$C647*$D647*$E647</f>
        <v>8.3189999999999991</v>
      </c>
      <c r="T647" s="28">
        <f>(($F647))*$C647*$D647*$E647</f>
        <v>5.4089999999999998</v>
      </c>
      <c r="U647" s="28">
        <f>(($F647))*$C647*$D647*$E647</f>
        <v>5.4089999999999998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9"/>
      <c r="AF647" s="39"/>
      <c r="AG647" s="43">
        <f t="shared" ref="AG647:AG653" si="452">($F647+$G647)*AG$7</f>
        <v>0</v>
      </c>
      <c r="AH647" s="56">
        <f>((S647+U647)*$AH$7)+(T647*$AH$8)</f>
        <v>3.2084544142857139</v>
      </c>
      <c r="AI647" s="56">
        <f>((S647+U647)*$AI$7)+(T647*$AI$8)</f>
        <v>0.64359611999999999</v>
      </c>
      <c r="AJ647" s="56">
        <f>((S647+U647)*$AJ$7)+(T647*$AJ$8)</f>
        <v>0.9812263499999998</v>
      </c>
      <c r="AK647" s="61">
        <f>T647*$AK$8</f>
        <v>272.01860999999997</v>
      </c>
      <c r="AL647" s="56">
        <f t="shared" ref="AL647:AL653" si="453">($L647)*AL$8</f>
        <v>0</v>
      </c>
      <c r="AM647" s="43">
        <f t="shared" ref="AM647:AM653" si="454">($F647+$G647)*AM$7</f>
        <v>0</v>
      </c>
      <c r="AN647" s="49"/>
      <c r="AO647" s="49"/>
    </row>
    <row r="648" spans="1:41" ht="15.75" customHeight="1" outlineLevel="1" x14ac:dyDescent="0.25">
      <c r="A648" s="58">
        <v>2</v>
      </c>
      <c r="B648" s="59" t="s">
        <v>64</v>
      </c>
      <c r="C648" s="45">
        <v>1</v>
      </c>
      <c r="D648" s="45">
        <v>1</v>
      </c>
      <c r="E648" s="45">
        <v>1</v>
      </c>
      <c r="F648" s="60">
        <v>2.37</v>
      </c>
      <c r="G648" s="46">
        <v>6.1580000000000004</v>
      </c>
      <c r="H648" s="46">
        <v>0.3</v>
      </c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81">
        <f>(($G648*$H648)+$F648)*$C648*$D648*$E648</f>
        <v>4.2173999999999996</v>
      </c>
      <c r="T648" s="28">
        <f>(($F648))*$C648*$D648*$E648</f>
        <v>2.37</v>
      </c>
      <c r="U648" s="28">
        <f>(($F648))*$C648*$D648*$E648</f>
        <v>2.37</v>
      </c>
      <c r="V648" s="38"/>
      <c r="W648" s="38"/>
      <c r="X648" s="38"/>
      <c r="Y648" s="38"/>
      <c r="Z648" s="38"/>
      <c r="AA648" s="38"/>
      <c r="AB648" s="38"/>
      <c r="AC648" s="38"/>
      <c r="AD648" s="38"/>
      <c r="AE648" s="39"/>
      <c r="AF648" s="39"/>
      <c r="AG648" s="43">
        <f t="shared" si="452"/>
        <v>0</v>
      </c>
      <c r="AH648" s="56">
        <f>((S648+U648)*$AH$7)+(T648*$AH$8)</f>
        <v>1.48062603</v>
      </c>
      <c r="AI648" s="56">
        <f>((S648+U648)*$AI$7)+(T648*$AI$8)</f>
        <v>0.29700442800000004</v>
      </c>
      <c r="AJ648" s="56">
        <f>((S648+U648)*$AJ$7)+(T648*$AJ$8)</f>
        <v>0.45281281499999992</v>
      </c>
      <c r="AK648" s="61">
        <f>T648*$AK$8</f>
        <v>119.18730000000001</v>
      </c>
      <c r="AL648" s="56">
        <f t="shared" si="453"/>
        <v>0</v>
      </c>
      <c r="AM648" s="43">
        <f t="shared" si="454"/>
        <v>0</v>
      </c>
      <c r="AN648" s="49"/>
      <c r="AO648" s="49"/>
    </row>
    <row r="649" spans="1:41" ht="15.75" customHeight="1" outlineLevel="1" x14ac:dyDescent="0.25">
      <c r="A649" s="58">
        <f t="shared" ref="A649:A653" si="455">1+A648</f>
        <v>3</v>
      </c>
      <c r="B649" s="59" t="s">
        <v>14</v>
      </c>
      <c r="C649" s="45">
        <v>1</v>
      </c>
      <c r="D649" s="45">
        <v>1</v>
      </c>
      <c r="E649" s="45">
        <v>1</v>
      </c>
      <c r="F649" s="60">
        <v>2.85</v>
      </c>
      <c r="G649" s="46">
        <v>7.8</v>
      </c>
      <c r="H649" s="46">
        <v>0.3</v>
      </c>
      <c r="I649" s="63"/>
      <c r="J649" s="63"/>
      <c r="K649" s="63"/>
      <c r="L649" s="63"/>
      <c r="M649" s="81"/>
      <c r="N649" s="28"/>
      <c r="O649" s="28"/>
      <c r="P649" s="81">
        <f>(($G649*$H649)+$F649)*$C649*$D649*$E649</f>
        <v>5.1899999999999995</v>
      </c>
      <c r="Q649" s="28">
        <f>(($F649))*$C649*$D649*$E649</f>
        <v>2.85</v>
      </c>
      <c r="R649" s="28">
        <f>(($F649))*$C649*$D649*$E649</f>
        <v>2.85</v>
      </c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9"/>
      <c r="AF649" s="39"/>
      <c r="AG649" s="43">
        <f t="shared" si="452"/>
        <v>0</v>
      </c>
      <c r="AH649" s="56">
        <f>((P649+R649)*$AH$7)+(Q649*$AH$8)</f>
        <v>1.7959815714285714</v>
      </c>
      <c r="AI649" s="56">
        <f>((P649+R649)*$AI$7)+(Q649*$AI$8)</f>
        <v>0.36026279999999999</v>
      </c>
      <c r="AJ649" s="56">
        <f>((P649+R649)*$AJ$7)+(Q649*$AJ$8)</f>
        <v>0.54925649999999993</v>
      </c>
      <c r="AK649" s="61">
        <f>Q649*$AK$8</f>
        <v>143.32650000000001</v>
      </c>
      <c r="AL649" s="56">
        <f t="shared" si="453"/>
        <v>0</v>
      </c>
      <c r="AM649" s="43">
        <f t="shared" si="454"/>
        <v>0</v>
      </c>
      <c r="AN649" s="49"/>
      <c r="AO649" s="49"/>
    </row>
    <row r="650" spans="1:41" s="93" customFormat="1" ht="15.75" customHeight="1" outlineLevel="1" x14ac:dyDescent="0.25">
      <c r="A650" s="82">
        <f t="shared" si="455"/>
        <v>4</v>
      </c>
      <c r="B650" s="83" t="s">
        <v>59</v>
      </c>
      <c r="C650" s="84">
        <v>1</v>
      </c>
      <c r="D650" s="84">
        <v>1</v>
      </c>
      <c r="E650" s="84">
        <v>1</v>
      </c>
      <c r="F650" s="85">
        <v>1.9239999999999999</v>
      </c>
      <c r="G650" s="86">
        <v>5.55</v>
      </c>
      <c r="H650" s="46">
        <v>0.35</v>
      </c>
      <c r="I650" s="87">
        <f>(($G650*$H650)+$F650)*$C650*$D650*$E650</f>
        <v>3.8664999999999998</v>
      </c>
      <c r="J650" s="88">
        <f>(($F650))*$C650*$D650*$E650</f>
        <v>1.9239999999999999</v>
      </c>
      <c r="K650" s="88">
        <f t="shared" ref="K650:K651" si="456">(($F650))*$C650*$D650*$E650</f>
        <v>1.9239999999999999</v>
      </c>
      <c r="L650" s="88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89"/>
      <c r="AD650" s="89"/>
      <c r="AE650" s="90"/>
      <c r="AF650" s="90"/>
      <c r="AG650" s="91">
        <f>($F650+$G650)*AG$7</f>
        <v>0</v>
      </c>
      <c r="AH650" s="91">
        <f>((I650+L650)*$AH$7)+(J650*$AH$8)</f>
        <v>1.0083769892857144</v>
      </c>
      <c r="AI650" s="91">
        <f>((I650+L650)*$AI$7)+(J650*$AI$8)</f>
        <v>0.20227419000000002</v>
      </c>
      <c r="AJ650" s="91">
        <f>((I650+L650)*$AJ$7)+(J650*$AJ$8)</f>
        <v>0.30838713749999996</v>
      </c>
      <c r="AK650" s="92">
        <f>J650*$AK$8</f>
        <v>96.757959999999997</v>
      </c>
      <c r="AL650" s="56">
        <f t="shared" si="453"/>
        <v>0</v>
      </c>
      <c r="AM650" s="91">
        <f>($F650+$G650)*AM$7</f>
        <v>0</v>
      </c>
      <c r="AN650" s="92"/>
      <c r="AO650" s="92"/>
    </row>
    <row r="651" spans="1:41" s="93" customFormat="1" ht="15.75" customHeight="1" outlineLevel="1" x14ac:dyDescent="0.25">
      <c r="A651" s="82">
        <f t="shared" si="455"/>
        <v>5</v>
      </c>
      <c r="B651" s="83" t="s">
        <v>65</v>
      </c>
      <c r="C651" s="84">
        <v>1</v>
      </c>
      <c r="D651" s="84">
        <v>1</v>
      </c>
      <c r="E651" s="84">
        <v>1</v>
      </c>
      <c r="F651" s="85">
        <v>1.0129999999999999</v>
      </c>
      <c r="G651" s="86">
        <v>4.2</v>
      </c>
      <c r="H651" s="86">
        <f>H650+H650</f>
        <v>0.7</v>
      </c>
      <c r="I651" s="87">
        <f>(($G651*$H651)+$F651)*$C651*$D651*$E651</f>
        <v>3.9529999999999998</v>
      </c>
      <c r="J651" s="88">
        <f>(($F651))*$C651*$D651*$E651</f>
        <v>1.0129999999999999</v>
      </c>
      <c r="K651" s="88">
        <f t="shared" si="456"/>
        <v>1.0129999999999999</v>
      </c>
      <c r="L651" s="88">
        <f>F651*0.25</f>
        <v>0.25324999999999998</v>
      </c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89"/>
      <c r="AD651" s="89"/>
      <c r="AE651" s="90"/>
      <c r="AF651" s="90"/>
      <c r="AG651" s="91">
        <f t="shared" ref="AG651" si="457">($F651+$G651)*AG$7</f>
        <v>0</v>
      </c>
      <c r="AH651" s="91">
        <f>((I651+L651)*$AH$7)+(J651*$AH$8)</f>
        <v>0.81462926845238093</v>
      </c>
      <c r="AI651" s="91">
        <f>((I651+L651)*$AI$7)+(J651*$AI$8)</f>
        <v>0.16340959500000002</v>
      </c>
      <c r="AJ651" s="91">
        <f>((I651+L651)*$AJ$7)+(J651*$AJ$8)</f>
        <v>0.24913419374999995</v>
      </c>
      <c r="AK651" s="92">
        <f>J651*$AK$8</f>
        <v>50.943769999999994</v>
      </c>
      <c r="AL651" s="56">
        <f t="shared" si="453"/>
        <v>0.25324999999999998</v>
      </c>
      <c r="AM651" s="91">
        <f t="shared" ref="AM651" si="458">($F651+$G651)*AM$7</f>
        <v>0</v>
      </c>
      <c r="AN651" s="92"/>
      <c r="AO651" s="92"/>
    </row>
    <row r="652" spans="1:41" ht="15.75" customHeight="1" outlineLevel="1" x14ac:dyDescent="0.25">
      <c r="A652" s="58">
        <v>6</v>
      </c>
      <c r="B652" s="59" t="s">
        <v>66</v>
      </c>
      <c r="C652" s="45">
        <v>1</v>
      </c>
      <c r="D652" s="45">
        <v>1</v>
      </c>
      <c r="E652" s="45">
        <v>1</v>
      </c>
      <c r="F652" s="60">
        <v>3.72</v>
      </c>
      <c r="G652" s="46">
        <v>7.9</v>
      </c>
      <c r="H652" s="46">
        <v>0.35</v>
      </c>
      <c r="I652" s="81">
        <f>(($G652*$H652)+$F652)*$C652*$D652*$E652</f>
        <v>6.4850000000000003</v>
      </c>
      <c r="J652" s="28">
        <f t="shared" ref="J652:K653" si="459">(($F652))*$C652*$D652*$E652</f>
        <v>3.72</v>
      </c>
      <c r="K652" s="28">
        <f t="shared" si="459"/>
        <v>3.72</v>
      </c>
      <c r="L652" s="2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9"/>
      <c r="AF652" s="39"/>
      <c r="AG652" s="43">
        <f t="shared" si="452"/>
        <v>0</v>
      </c>
      <c r="AH652" s="56">
        <f>((I652+L652)*$AH$7)+(J652*$AH$8)</f>
        <v>1.8201632738095239</v>
      </c>
      <c r="AI652" s="56">
        <f>((I652+L652)*$AI$7)+(J652*$AI$8)</f>
        <v>0.36511350000000009</v>
      </c>
      <c r="AJ652" s="56">
        <f>((I652+L652)*$AJ$7)+(J652*$AJ$8)</f>
        <v>0.55665187500000002</v>
      </c>
      <c r="AK652" s="61">
        <f>J652*$AK$8</f>
        <v>187.0788</v>
      </c>
      <c r="AL652" s="56">
        <f t="shared" si="453"/>
        <v>0</v>
      </c>
      <c r="AM652" s="43">
        <f t="shared" si="454"/>
        <v>0</v>
      </c>
      <c r="AN652" s="49"/>
      <c r="AO652" s="49"/>
    </row>
    <row r="653" spans="1:41" ht="15.75" customHeight="1" outlineLevel="1" x14ac:dyDescent="0.25">
      <c r="A653" s="58">
        <f t="shared" si="455"/>
        <v>7</v>
      </c>
      <c r="B653" s="59" t="s">
        <v>67</v>
      </c>
      <c r="C653" s="45">
        <v>1</v>
      </c>
      <c r="D653" s="45">
        <v>1</v>
      </c>
      <c r="E653" s="45">
        <v>1</v>
      </c>
      <c r="F653" s="60">
        <v>3.36</v>
      </c>
      <c r="G653" s="46">
        <v>7.6</v>
      </c>
      <c r="H653" s="46">
        <v>0.35</v>
      </c>
      <c r="I653" s="81">
        <f>(($G653*$H653)+$F653)*$C653*$D653*$E653</f>
        <v>6.02</v>
      </c>
      <c r="J653" s="28">
        <f t="shared" si="459"/>
        <v>3.36</v>
      </c>
      <c r="K653" s="28">
        <f t="shared" si="459"/>
        <v>3.36</v>
      </c>
      <c r="L653" s="2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9"/>
      <c r="AF653" s="39"/>
      <c r="AG653" s="43">
        <f t="shared" si="452"/>
        <v>0</v>
      </c>
      <c r="AH653" s="56">
        <f>((I653+L653)*$AH$7)+(J653*$AH$8)</f>
        <v>1.6652696666666666</v>
      </c>
      <c r="AI653" s="56">
        <f>((I653+L653)*$AI$7)+(J653*$AI$8)</f>
        <v>0.33404280000000003</v>
      </c>
      <c r="AJ653" s="56">
        <f>((I653+L653)*$AJ$7)+(J653*$AJ$8)</f>
        <v>0.50928149999999994</v>
      </c>
      <c r="AK653" s="61">
        <f>J653*$AK$8</f>
        <v>168.9744</v>
      </c>
      <c r="AL653" s="56">
        <f t="shared" si="453"/>
        <v>0</v>
      </c>
      <c r="AM653" s="43">
        <f t="shared" si="454"/>
        <v>0</v>
      </c>
      <c r="AN653" s="49"/>
      <c r="AO653" s="49"/>
    </row>
    <row r="654" spans="1:41" ht="15.75" customHeight="1" outlineLevel="1" x14ac:dyDescent="0.25">
      <c r="A654" s="99"/>
      <c r="B654" s="34"/>
      <c r="C654" s="35"/>
      <c r="D654" s="35"/>
      <c r="E654" s="35"/>
      <c r="F654" s="36"/>
      <c r="G654" s="37"/>
      <c r="H654" s="37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38"/>
      <c r="W654" s="38"/>
      <c r="X654" s="38"/>
      <c r="Y654" s="38"/>
      <c r="Z654" s="38"/>
      <c r="AA654" s="38"/>
      <c r="AB654" s="38"/>
      <c r="AC654" s="38"/>
      <c r="AD654" s="38"/>
      <c r="AE654" s="39"/>
      <c r="AF654" s="39"/>
      <c r="AG654" s="40"/>
      <c r="AH654" s="41"/>
      <c r="AI654" s="41"/>
      <c r="AJ654" s="41"/>
      <c r="AK654" s="42"/>
      <c r="AL654" s="42"/>
      <c r="AM654" s="40"/>
      <c r="AN654" s="40"/>
      <c r="AO654" s="40"/>
    </row>
    <row r="655" spans="1:41" ht="15.75" customHeight="1" outlineLevel="1" x14ac:dyDescent="0.25">
      <c r="A655" s="33"/>
      <c r="B655" s="44" t="s">
        <v>77</v>
      </c>
      <c r="C655" s="45"/>
      <c r="D655" s="45"/>
      <c r="E655" s="45"/>
      <c r="F655" s="46"/>
      <c r="G655" s="46"/>
      <c r="H655" s="46"/>
      <c r="I655" s="38"/>
      <c r="J655" s="46"/>
      <c r="K655" s="46"/>
      <c r="L655" s="46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9"/>
      <c r="AF655" s="39"/>
      <c r="AG655" s="47"/>
      <c r="AH655" s="47"/>
      <c r="AI655" s="47"/>
      <c r="AJ655" s="48"/>
      <c r="AK655" s="49"/>
      <c r="AL655" s="92">
        <f>L655*$AL$8</f>
        <v>0</v>
      </c>
      <c r="AM655" s="47"/>
      <c r="AN655" s="49"/>
      <c r="AO655" s="49"/>
    </row>
    <row r="656" spans="1:41" ht="15.75" customHeight="1" outlineLevel="1" x14ac:dyDescent="0.25">
      <c r="A656" s="58">
        <v>1</v>
      </c>
      <c r="B656" s="59" t="s">
        <v>80</v>
      </c>
      <c r="C656" s="45">
        <v>1</v>
      </c>
      <c r="D656" s="45">
        <v>1</v>
      </c>
      <c r="E656" s="45">
        <v>1</v>
      </c>
      <c r="F656" s="60">
        <f>0.61+0.61+0.61+0.616+0.616+0.61+0.61+0.61+0.61+0.61</f>
        <v>6.112000000000001</v>
      </c>
      <c r="G656" s="46">
        <v>1</v>
      </c>
      <c r="H656" s="46">
        <v>1</v>
      </c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81"/>
      <c r="T656" s="28"/>
      <c r="U656" s="28"/>
      <c r="V656" s="38"/>
      <c r="W656" s="38"/>
      <c r="X656" s="38"/>
      <c r="Y656" s="38"/>
      <c r="Z656" s="38"/>
      <c r="AA656" s="38"/>
      <c r="AB656" s="38"/>
      <c r="AC656" s="38"/>
      <c r="AD656" s="38"/>
      <c r="AE656" s="39"/>
      <c r="AF656" s="39"/>
      <c r="AG656" s="43">
        <f t="shared" ref="AG656:AG658" si="460">($F656+$G656)*AG$7</f>
        <v>0</v>
      </c>
      <c r="AH656" s="56">
        <f>((S656+U656)*$AH$7)+(T656*$AH$8)</f>
        <v>0</v>
      </c>
      <c r="AI656" s="56">
        <f>((S656+U656)*$AI$7)+(T656*$AI$8)</f>
        <v>0</v>
      </c>
      <c r="AJ656" s="56">
        <f>((S656+U656)*$AJ$7)+(T656*$AJ$8)</f>
        <v>0</v>
      </c>
      <c r="AK656" s="61">
        <f>T656*$AK$8</f>
        <v>0</v>
      </c>
      <c r="AL656" s="56">
        <f t="shared" ref="AL656:AL659" si="461">($L656)*AL$8</f>
        <v>0</v>
      </c>
      <c r="AM656" s="43">
        <f t="shared" ref="AM656:AM658" si="462">($F656+$G656)*AM$7</f>
        <v>0</v>
      </c>
      <c r="AN656" s="49"/>
      <c r="AO656" s="49"/>
    </row>
    <row r="657" spans="1:43" ht="15.75" customHeight="1" outlineLevel="1" x14ac:dyDescent="0.25">
      <c r="A657" s="58">
        <v>2</v>
      </c>
      <c r="B657" s="59" t="s">
        <v>94</v>
      </c>
      <c r="C657" s="45">
        <v>1</v>
      </c>
      <c r="D657" s="45">
        <v>1</v>
      </c>
      <c r="E657" s="45">
        <v>1</v>
      </c>
      <c r="F657" s="60">
        <f>0.61+0.61+0.61+0.616+0.616+0.61+0.61+0.61</f>
        <v>4.8920000000000003</v>
      </c>
      <c r="G657" s="46">
        <v>1</v>
      </c>
      <c r="H657" s="46">
        <v>1</v>
      </c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81"/>
      <c r="T657" s="28"/>
      <c r="U657" s="28"/>
      <c r="V657" s="38"/>
      <c r="W657" s="38"/>
      <c r="X657" s="38"/>
      <c r="Y657" s="38"/>
      <c r="Z657" s="38"/>
      <c r="AA657" s="38"/>
      <c r="AB657" s="38"/>
      <c r="AC657" s="38"/>
      <c r="AD657" s="38"/>
      <c r="AE657" s="39"/>
      <c r="AF657" s="39"/>
      <c r="AG657" s="43">
        <f t="shared" si="460"/>
        <v>0</v>
      </c>
      <c r="AH657" s="56">
        <f>((S657+U657)*$AH$7)+(T657*$AH$8)</f>
        <v>0</v>
      </c>
      <c r="AI657" s="56">
        <f>((S657+U657)*$AI$7)+(T657*$AI$8)</f>
        <v>0</v>
      </c>
      <c r="AJ657" s="56">
        <f>((S657+U657)*$AJ$7)+(T657*$AJ$8)</f>
        <v>0</v>
      </c>
      <c r="AK657" s="61">
        <f>T657*$AK$8</f>
        <v>0</v>
      </c>
      <c r="AL657" s="56">
        <f t="shared" si="461"/>
        <v>0</v>
      </c>
      <c r="AM657" s="43">
        <f t="shared" si="462"/>
        <v>0</v>
      </c>
      <c r="AN657" s="49"/>
      <c r="AO657" s="49"/>
    </row>
    <row r="658" spans="1:43" ht="15.75" customHeight="1" outlineLevel="1" x14ac:dyDescent="0.25">
      <c r="A658" s="58">
        <v>4</v>
      </c>
      <c r="B658" s="59" t="s">
        <v>81</v>
      </c>
      <c r="C658" s="45">
        <v>1</v>
      </c>
      <c r="D658" s="45">
        <v>1</v>
      </c>
      <c r="E658" s="45">
        <v>1</v>
      </c>
      <c r="F658" s="60">
        <f>0.684+0.684+0.808+0.684+0.684</f>
        <v>3.5440000000000005</v>
      </c>
      <c r="G658" s="46">
        <v>1</v>
      </c>
      <c r="H658" s="46">
        <v>1</v>
      </c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81"/>
      <c r="T658" s="28"/>
      <c r="U658" s="28"/>
      <c r="V658" s="38"/>
      <c r="W658" s="38"/>
      <c r="X658" s="38"/>
      <c r="Y658" s="38"/>
      <c r="Z658" s="38"/>
      <c r="AA658" s="38"/>
      <c r="AB658" s="38"/>
      <c r="AC658" s="38"/>
      <c r="AD658" s="38"/>
      <c r="AE658" s="39"/>
      <c r="AF658" s="39"/>
      <c r="AG658" s="43">
        <f t="shared" si="460"/>
        <v>0</v>
      </c>
      <c r="AH658" s="56">
        <f>((S658+U658)*$AH$7)+(T658*$AH$8)</f>
        <v>0</v>
      </c>
      <c r="AI658" s="56">
        <f>((S658+U658)*$AI$7)+(T658*$AI$8)</f>
        <v>0</v>
      </c>
      <c r="AJ658" s="56">
        <f>((S658+U658)*$AJ$7)+(T658*$AJ$8)</f>
        <v>0</v>
      </c>
      <c r="AK658" s="61">
        <f>T658*$AK$8</f>
        <v>0</v>
      </c>
      <c r="AL658" s="56">
        <f t="shared" si="461"/>
        <v>0</v>
      </c>
      <c r="AM658" s="43">
        <f t="shared" si="462"/>
        <v>0</v>
      </c>
      <c r="AN658" s="49"/>
      <c r="AO658" s="49"/>
    </row>
    <row r="659" spans="1:43" ht="15.75" customHeight="1" outlineLevel="1" x14ac:dyDescent="0.25">
      <c r="A659" s="99"/>
      <c r="B659" s="34"/>
      <c r="C659" s="35"/>
      <c r="D659" s="35"/>
      <c r="E659" s="35"/>
      <c r="F659" s="36"/>
      <c r="G659" s="37"/>
      <c r="H659" s="37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81"/>
      <c r="T659" s="28"/>
      <c r="U659" s="28"/>
      <c r="V659" s="38"/>
      <c r="W659" s="38"/>
      <c r="X659" s="38"/>
      <c r="Y659" s="38"/>
      <c r="Z659" s="38"/>
      <c r="AA659" s="38"/>
      <c r="AB659" s="38"/>
      <c r="AC659" s="38"/>
      <c r="AD659" s="38"/>
      <c r="AE659" s="39"/>
      <c r="AF659" s="39"/>
      <c r="AG659" s="43"/>
      <c r="AH659" s="56"/>
      <c r="AI659" s="56"/>
      <c r="AJ659" s="56"/>
      <c r="AK659" s="61"/>
      <c r="AL659" s="56">
        <f t="shared" si="461"/>
        <v>0</v>
      </c>
      <c r="AM659" s="43"/>
      <c r="AN659" s="49"/>
      <c r="AO659" s="49"/>
    </row>
    <row r="660" spans="1:43" s="68" customFormat="1" ht="15.75" customHeight="1" x14ac:dyDescent="0.25">
      <c r="A660" s="65"/>
      <c r="B660" s="257" t="str">
        <f>B576</f>
        <v>7TH FLOOR</v>
      </c>
      <c r="C660" s="258"/>
      <c r="D660" s="258"/>
      <c r="E660" s="258"/>
      <c r="F660" s="258"/>
      <c r="G660" s="259"/>
      <c r="H660" s="66"/>
      <c r="I660" s="67">
        <f>SUM(I576:I659)</f>
        <v>171.71500000000009</v>
      </c>
      <c r="J660" s="67">
        <f t="shared" ref="J660:AP660" si="463">SUM(J576:J659)</f>
        <v>81.415000000000006</v>
      </c>
      <c r="K660" s="67">
        <f t="shared" si="463"/>
        <v>81.415000000000006</v>
      </c>
      <c r="L660" s="67">
        <f t="shared" si="463"/>
        <v>2.5317499999999997</v>
      </c>
      <c r="M660" s="67">
        <f t="shared" si="463"/>
        <v>0</v>
      </c>
      <c r="N660" s="67">
        <f t="shared" si="463"/>
        <v>0</v>
      </c>
      <c r="O660" s="67">
        <f t="shared" si="463"/>
        <v>0</v>
      </c>
      <c r="P660" s="67">
        <f t="shared" si="463"/>
        <v>44.314</v>
      </c>
      <c r="Q660" s="67">
        <f t="shared" si="463"/>
        <v>23.809000000000001</v>
      </c>
      <c r="R660" s="67">
        <f t="shared" si="463"/>
        <v>23.809000000000001</v>
      </c>
      <c r="S660" s="67">
        <f t="shared" si="463"/>
        <v>94.967399999999984</v>
      </c>
      <c r="T660" s="67">
        <f t="shared" si="463"/>
        <v>61.289999999999992</v>
      </c>
      <c r="U660" s="67">
        <f t="shared" si="463"/>
        <v>61.289999999999992</v>
      </c>
      <c r="V660" s="67">
        <f t="shared" si="463"/>
        <v>0</v>
      </c>
      <c r="W660" s="67">
        <f t="shared" si="463"/>
        <v>0</v>
      </c>
      <c r="X660" s="67">
        <f t="shared" si="463"/>
        <v>0</v>
      </c>
      <c r="Y660" s="67">
        <f t="shared" si="463"/>
        <v>0</v>
      </c>
      <c r="Z660" s="67">
        <f t="shared" si="463"/>
        <v>0</v>
      </c>
      <c r="AA660" s="67">
        <f t="shared" si="463"/>
        <v>0</v>
      </c>
      <c r="AB660" s="67">
        <f t="shared" si="463"/>
        <v>0</v>
      </c>
      <c r="AC660" s="67">
        <f t="shared" si="463"/>
        <v>0</v>
      </c>
      <c r="AD660" s="67">
        <f t="shared" si="463"/>
        <v>0</v>
      </c>
      <c r="AE660" s="67">
        <f t="shared" si="463"/>
        <v>0</v>
      </c>
      <c r="AF660" s="67">
        <f t="shared" si="463"/>
        <v>0</v>
      </c>
      <c r="AG660" s="67">
        <f t="shared" si="463"/>
        <v>0</v>
      </c>
      <c r="AH660" s="67">
        <f t="shared" si="463"/>
        <v>95.636038285357088</v>
      </c>
      <c r="AI660" s="67">
        <f t="shared" si="463"/>
        <v>19.183998033000002</v>
      </c>
      <c r="AJ660" s="67">
        <f t="shared" si="463"/>
        <v>29.247914621250001</v>
      </c>
      <c r="AK660" s="67">
        <f t="shared" si="463"/>
        <v>8373.9890599999944</v>
      </c>
      <c r="AL660" s="67">
        <f t="shared" si="463"/>
        <v>2.5317499999999997</v>
      </c>
      <c r="AM660" s="67">
        <f t="shared" si="463"/>
        <v>0</v>
      </c>
      <c r="AN660" s="67">
        <f t="shared" si="463"/>
        <v>0</v>
      </c>
      <c r="AO660" s="67">
        <f t="shared" si="463"/>
        <v>0</v>
      </c>
      <c r="AP660" s="67">
        <f t="shared" si="463"/>
        <v>0</v>
      </c>
      <c r="AQ660" s="1"/>
    </row>
    <row r="661" spans="1:43" s="79" customFormat="1" ht="15.75" customHeight="1" x14ac:dyDescent="0.25">
      <c r="A661" s="69"/>
      <c r="B661" s="246" t="s">
        <v>55</v>
      </c>
      <c r="C661" s="247"/>
      <c r="D661" s="247"/>
      <c r="E661" s="247"/>
      <c r="F661" s="72"/>
      <c r="G661" s="73"/>
      <c r="H661" s="74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6"/>
      <c r="AF661" s="76"/>
      <c r="AG661" s="77">
        <v>0</v>
      </c>
      <c r="AH661" s="77">
        <v>370</v>
      </c>
      <c r="AI661" s="77">
        <f>8500/2.83</f>
        <v>3003.5335689045937</v>
      </c>
      <c r="AJ661" s="78">
        <v>200</v>
      </c>
      <c r="AK661" s="78">
        <v>11</v>
      </c>
      <c r="AL661" s="78">
        <v>2000</v>
      </c>
      <c r="AM661" s="77">
        <f>70*10.764</f>
        <v>753.4799999999999</v>
      </c>
      <c r="AN661" s="78">
        <f>2800/2.83</f>
        <v>989.39929328621906</v>
      </c>
      <c r="AO661" s="78">
        <f>35*10.764*1.18</f>
        <v>444.55319999999995</v>
      </c>
      <c r="AQ661" s="1"/>
    </row>
    <row r="662" spans="1:43" s="79" customFormat="1" ht="15.75" customHeight="1" x14ac:dyDescent="0.25">
      <c r="A662" s="69"/>
      <c r="B662" s="246" t="s">
        <v>56</v>
      </c>
      <c r="C662" s="247"/>
      <c r="D662" s="247"/>
      <c r="E662" s="247"/>
      <c r="F662" s="72"/>
      <c r="G662" s="73"/>
      <c r="H662" s="74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6"/>
      <c r="AF662" s="76"/>
      <c r="AG662" s="77">
        <f t="shared" ref="AG662:AO662" si="464">AG660*AG661</f>
        <v>0</v>
      </c>
      <c r="AH662" s="77">
        <f t="shared" si="464"/>
        <v>35385.33416558212</v>
      </c>
      <c r="AI662" s="77">
        <f t="shared" si="464"/>
        <v>57619.782077915203</v>
      </c>
      <c r="AJ662" s="77">
        <f t="shared" si="464"/>
        <v>5849.5829242500004</v>
      </c>
      <c r="AK662" s="77">
        <f t="shared" si="464"/>
        <v>92113.879659999933</v>
      </c>
      <c r="AL662" s="77">
        <f t="shared" si="464"/>
        <v>5063.4999999999991</v>
      </c>
      <c r="AM662" s="77">
        <f t="shared" si="464"/>
        <v>0</v>
      </c>
      <c r="AN662" s="77">
        <f t="shared" si="464"/>
        <v>0</v>
      </c>
      <c r="AO662" s="77">
        <f t="shared" si="464"/>
        <v>0</v>
      </c>
      <c r="AP662" s="80">
        <f>SUM(AG662:AO662)</f>
        <v>196032.07882774726</v>
      </c>
      <c r="AQ662" s="1"/>
    </row>
    <row r="663" spans="1:43" s="79" customFormat="1" ht="15.75" customHeight="1" x14ac:dyDescent="0.25">
      <c r="A663" s="69"/>
      <c r="B663" s="70"/>
      <c r="C663" s="71"/>
      <c r="D663" s="71"/>
      <c r="E663" s="71"/>
      <c r="F663" s="72"/>
      <c r="G663" s="73"/>
      <c r="H663" s="74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6"/>
      <c r="AF663" s="76"/>
      <c r="AG663" s="77"/>
      <c r="AH663" s="77"/>
      <c r="AI663" s="77"/>
      <c r="AJ663" s="77"/>
      <c r="AK663" s="77"/>
      <c r="AL663" s="77"/>
      <c r="AM663" s="77"/>
      <c r="AN663" s="77"/>
      <c r="AO663" s="77"/>
      <c r="AP663" s="80"/>
      <c r="AQ663" s="1"/>
    </row>
    <row r="664" spans="1:43" ht="15.75" customHeight="1" x14ac:dyDescent="0.25">
      <c r="A664" s="23" t="s">
        <v>156</v>
      </c>
      <c r="B664" s="254" t="s">
        <v>157</v>
      </c>
      <c r="C664" s="255"/>
      <c r="D664" s="255"/>
      <c r="E664" s="255"/>
      <c r="F664" s="255"/>
      <c r="G664" s="256"/>
      <c r="H664" s="27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18"/>
      <c r="AF664" s="18"/>
      <c r="AG664" s="18"/>
      <c r="AH664" s="31"/>
      <c r="AI664" s="32"/>
      <c r="AJ664" s="28"/>
      <c r="AK664" s="28"/>
      <c r="AL664" s="28"/>
      <c r="AM664" s="18"/>
      <c r="AN664" s="28"/>
      <c r="AO664" s="28"/>
    </row>
    <row r="665" spans="1:43" ht="15.75" customHeight="1" outlineLevel="1" x14ac:dyDescent="0.25">
      <c r="A665" s="33"/>
      <c r="B665" s="44" t="s">
        <v>158</v>
      </c>
      <c r="C665" s="45"/>
      <c r="D665" s="45"/>
      <c r="E665" s="45"/>
      <c r="F665" s="46"/>
      <c r="G665" s="46"/>
      <c r="H665" s="46"/>
      <c r="I665" s="38"/>
      <c r="J665" s="46"/>
      <c r="K665" s="46"/>
      <c r="L665" s="46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9"/>
      <c r="AF665" s="39"/>
      <c r="AG665" s="47"/>
      <c r="AH665" s="47"/>
      <c r="AI665" s="47"/>
      <c r="AJ665" s="48"/>
      <c r="AK665" s="49"/>
      <c r="AL665" s="49"/>
      <c r="AM665" s="47"/>
      <c r="AN665" s="49"/>
      <c r="AO665" s="49"/>
    </row>
    <row r="666" spans="1:43" ht="15.75" customHeight="1" outlineLevel="1" x14ac:dyDescent="0.25">
      <c r="A666" s="58">
        <v>1</v>
      </c>
      <c r="B666" s="59" t="s">
        <v>63</v>
      </c>
      <c r="C666" s="45">
        <v>1</v>
      </c>
      <c r="D666" s="45">
        <v>1</v>
      </c>
      <c r="E666" s="45">
        <v>1</v>
      </c>
      <c r="F666" s="60">
        <v>5.4</v>
      </c>
      <c r="G666" s="46">
        <v>9.6999999999999993</v>
      </c>
      <c r="H666" s="46">
        <v>0.3</v>
      </c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81">
        <f>(($G666*$H666)+$F666)*$C666*$D666*$E666</f>
        <v>8.31</v>
      </c>
      <c r="T666" s="28">
        <f>(($F666))*$C666*$D666*$E666</f>
        <v>5.4</v>
      </c>
      <c r="U666" s="28">
        <f>(($F666))*$C666*$D666*$E666</f>
        <v>5.4</v>
      </c>
      <c r="V666" s="38"/>
      <c r="W666" s="38"/>
      <c r="X666" s="38"/>
      <c r="Y666" s="38"/>
      <c r="Z666" s="38"/>
      <c r="AA666" s="38"/>
      <c r="AB666" s="38"/>
      <c r="AC666" s="38"/>
      <c r="AD666" s="38"/>
      <c r="AE666" s="39"/>
      <c r="AF666" s="39"/>
      <c r="AG666" s="43">
        <f t="shared" ref="AG666:AG672" si="465">($F666+$G666)*AG$7</f>
        <v>0</v>
      </c>
      <c r="AH666" s="56">
        <f>((S666+U666)*$AH$7)+(T666*$AH$8)</f>
        <v>3.2037487857142861</v>
      </c>
      <c r="AI666" s="56">
        <f>((S666+U666)*$AI$7)+(T666*$AI$8)</f>
        <v>0.64265220000000012</v>
      </c>
      <c r="AJ666" s="56">
        <f>((S666+U666)*$AJ$7)+(T666*$AJ$8)</f>
        <v>0.97978725</v>
      </c>
      <c r="AK666" s="61">
        <f>T666*$AK$8</f>
        <v>271.56600000000003</v>
      </c>
      <c r="AL666" s="56">
        <f t="shared" ref="AL666:AL672" si="466">($L666)*AL$8</f>
        <v>0</v>
      </c>
      <c r="AM666" s="43">
        <f t="shared" ref="AM666:AM672" si="467">($F666+$G666)*AM$7</f>
        <v>0</v>
      </c>
      <c r="AN666" s="49"/>
      <c r="AO666" s="49"/>
    </row>
    <row r="667" spans="1:43" ht="15.75" customHeight="1" outlineLevel="1" x14ac:dyDescent="0.25">
      <c r="A667" s="58">
        <f>1+A666</f>
        <v>2</v>
      </c>
      <c r="B667" s="59" t="s">
        <v>64</v>
      </c>
      <c r="C667" s="45">
        <v>1</v>
      </c>
      <c r="D667" s="45">
        <v>1</v>
      </c>
      <c r="E667" s="45">
        <v>1</v>
      </c>
      <c r="F667" s="60">
        <v>2.3639999999999999</v>
      </c>
      <c r="G667" s="46">
        <v>6.15</v>
      </c>
      <c r="H667" s="46">
        <v>0.3</v>
      </c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81">
        <f>(($G667*$H667)+$F667)*$C667*$D667*$E667</f>
        <v>4.2089999999999996</v>
      </c>
      <c r="T667" s="28">
        <f>(($F667))*$C667*$D667*$E667</f>
        <v>2.3639999999999999</v>
      </c>
      <c r="U667" s="28">
        <f>(($F667))*$C667*$D667*$E667</f>
        <v>2.3639999999999999</v>
      </c>
      <c r="V667" s="38"/>
      <c r="W667" s="38"/>
      <c r="X667" s="38"/>
      <c r="Y667" s="38"/>
      <c r="Z667" s="38"/>
      <c r="AA667" s="38"/>
      <c r="AB667" s="38"/>
      <c r="AC667" s="38"/>
      <c r="AD667" s="38"/>
      <c r="AE667" s="39"/>
      <c r="AF667" s="39"/>
      <c r="AG667" s="43">
        <f t="shared" si="465"/>
        <v>0</v>
      </c>
      <c r="AH667" s="56">
        <f>((S667+U667)*$AH$7)+(T667*$AH$8)</f>
        <v>1.4771752357142858</v>
      </c>
      <c r="AI667" s="56">
        <f>((S667+U667)*$AI$7)+(T667*$AI$8)</f>
        <v>0.29631222000000002</v>
      </c>
      <c r="AJ667" s="56">
        <f>((S667+U667)*$AJ$7)+(T667*$AJ$8)</f>
        <v>0.45175747499999996</v>
      </c>
      <c r="AK667" s="61">
        <f>T667*$AK$8</f>
        <v>118.88556</v>
      </c>
      <c r="AL667" s="56">
        <f t="shared" si="466"/>
        <v>0</v>
      </c>
      <c r="AM667" s="43">
        <f t="shared" si="467"/>
        <v>0</v>
      </c>
      <c r="AN667" s="49"/>
      <c r="AO667" s="49"/>
    </row>
    <row r="668" spans="1:43" ht="15.75" customHeight="1" outlineLevel="1" x14ac:dyDescent="0.25">
      <c r="A668" s="58">
        <f t="shared" ref="A668:A672" si="468">1+A667</f>
        <v>3</v>
      </c>
      <c r="B668" s="59" t="s">
        <v>14</v>
      </c>
      <c r="C668" s="45">
        <v>1</v>
      </c>
      <c r="D668" s="45">
        <v>1</v>
      </c>
      <c r="E668" s="45">
        <v>1</v>
      </c>
      <c r="F668" s="60">
        <v>2.9249999999999998</v>
      </c>
      <c r="G668" s="46">
        <v>7.95</v>
      </c>
      <c r="H668" s="46">
        <v>0.3</v>
      </c>
      <c r="I668" s="63"/>
      <c r="J668" s="63"/>
      <c r="K668" s="63"/>
      <c r="L668" s="63"/>
      <c r="M668" s="81"/>
      <c r="N668" s="28"/>
      <c r="O668" s="28"/>
      <c r="P668" s="81">
        <f>(($G668*$H668)+$F668)*$C668*$D668*$E668</f>
        <v>5.31</v>
      </c>
      <c r="Q668" s="28">
        <f>(($F668))*$C668*$D668*$E668</f>
        <v>2.9249999999999998</v>
      </c>
      <c r="R668" s="28">
        <f>(($F668))*$C668*$D668*$E668</f>
        <v>2.9249999999999998</v>
      </c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9"/>
      <c r="AF668" s="39"/>
      <c r="AG668" s="43">
        <f t="shared" si="465"/>
        <v>0</v>
      </c>
      <c r="AH668" s="56">
        <f>((P668+R668)*$AH$7)+(Q668*$AH$8)</f>
        <v>1.8410771785714286</v>
      </c>
      <c r="AI668" s="56">
        <f>((P668+R668)*$AI$7)+(Q668*$AI$8)</f>
        <v>0.36930870000000005</v>
      </c>
      <c r="AJ668" s="56">
        <f>((P668+R668)*$AJ$7)+(Q668*$AJ$8)</f>
        <v>0.56304787499999986</v>
      </c>
      <c r="AK668" s="61">
        <f>Q668*$AK$8</f>
        <v>147.09824999999998</v>
      </c>
      <c r="AL668" s="56">
        <f t="shared" si="466"/>
        <v>0</v>
      </c>
      <c r="AM668" s="43">
        <f t="shared" si="467"/>
        <v>0</v>
      </c>
      <c r="AN668" s="49"/>
      <c r="AO668" s="49"/>
    </row>
    <row r="669" spans="1:43" s="93" customFormat="1" ht="15.75" customHeight="1" outlineLevel="1" x14ac:dyDescent="0.25">
      <c r="A669" s="82">
        <v>4</v>
      </c>
      <c r="B669" s="83" t="s">
        <v>59</v>
      </c>
      <c r="C669" s="84">
        <v>1</v>
      </c>
      <c r="D669" s="84">
        <v>1</v>
      </c>
      <c r="E669" s="84">
        <v>1</v>
      </c>
      <c r="F669" s="85">
        <v>1.9239999999999999</v>
      </c>
      <c r="G669" s="86">
        <v>5.55</v>
      </c>
      <c r="H669" s="46">
        <v>0.35</v>
      </c>
      <c r="I669" s="87">
        <f>(($G669*$H669)+$F669)*$C669*$D669*$E669</f>
        <v>3.8664999999999998</v>
      </c>
      <c r="J669" s="88">
        <f t="shared" ref="J669:K672" si="469">(($F669))*$C669*$D669*$E669</f>
        <v>1.9239999999999999</v>
      </c>
      <c r="K669" s="88">
        <f t="shared" si="469"/>
        <v>1.9239999999999999</v>
      </c>
      <c r="L669" s="88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89"/>
      <c r="AD669" s="89"/>
      <c r="AE669" s="90"/>
      <c r="AF669" s="90"/>
      <c r="AG669" s="91">
        <f t="shared" si="465"/>
        <v>0</v>
      </c>
      <c r="AH669" s="91">
        <f>((I669+L669)*$AH$7)+(J669*$AH$8)</f>
        <v>1.0083769892857144</v>
      </c>
      <c r="AI669" s="91">
        <f>((I669+L669)*$AI$7)+(J669*$AI$8)</f>
        <v>0.20227419000000002</v>
      </c>
      <c r="AJ669" s="91">
        <f>((I669+L669)*$AJ$7)+(J669*$AJ$8)</f>
        <v>0.30838713749999996</v>
      </c>
      <c r="AK669" s="92">
        <f>J669*$AK$8</f>
        <v>96.757959999999997</v>
      </c>
      <c r="AL669" s="56">
        <f t="shared" si="466"/>
        <v>0</v>
      </c>
      <c r="AM669" s="91">
        <f t="shared" si="467"/>
        <v>0</v>
      </c>
      <c r="AN669" s="92"/>
      <c r="AO669" s="92"/>
    </row>
    <row r="670" spans="1:43" s="93" customFormat="1" ht="15.75" customHeight="1" outlineLevel="1" x14ac:dyDescent="0.25">
      <c r="A670" s="82">
        <f t="shared" si="468"/>
        <v>5</v>
      </c>
      <c r="B670" s="83" t="s">
        <v>65</v>
      </c>
      <c r="C670" s="84">
        <v>1</v>
      </c>
      <c r="D670" s="84">
        <v>1</v>
      </c>
      <c r="E670" s="84">
        <v>1</v>
      </c>
      <c r="F670" s="85">
        <v>1.01</v>
      </c>
      <c r="G670" s="86">
        <v>4.2</v>
      </c>
      <c r="H670" s="86">
        <f>H669+H669</f>
        <v>0.7</v>
      </c>
      <c r="I670" s="87">
        <f>(($G670*$H670)+$F670)*$C670*$D670*$E670</f>
        <v>3.95</v>
      </c>
      <c r="J670" s="88">
        <f t="shared" si="469"/>
        <v>1.01</v>
      </c>
      <c r="K670" s="88">
        <f t="shared" si="469"/>
        <v>1.01</v>
      </c>
      <c r="L670" s="88">
        <f>F670*0.25</f>
        <v>0.2525</v>
      </c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89"/>
      <c r="AD670" s="89"/>
      <c r="AE670" s="90"/>
      <c r="AF670" s="90"/>
      <c r="AG670" s="91">
        <f t="shared" si="465"/>
        <v>0</v>
      </c>
      <c r="AH670" s="91">
        <f>((I670+L670)*$AH$7)+(J670*$AH$8)</f>
        <v>0.81335482738095255</v>
      </c>
      <c r="AI670" s="91">
        <f>((I670+L670)*$AI$7)+(J670*$AI$8)</f>
        <v>0.16315395000000002</v>
      </c>
      <c r="AJ670" s="91">
        <f>((I670+L670)*$AJ$7)+(J670*$AJ$8)</f>
        <v>0.24874443749999997</v>
      </c>
      <c r="AK670" s="92">
        <f>J670*$AK$8</f>
        <v>50.792900000000003</v>
      </c>
      <c r="AL670" s="56">
        <f t="shared" si="466"/>
        <v>0.2525</v>
      </c>
      <c r="AM670" s="91">
        <f t="shared" si="467"/>
        <v>0</v>
      </c>
      <c r="AN670" s="92"/>
      <c r="AO670" s="92"/>
    </row>
    <row r="671" spans="1:43" ht="15.75" customHeight="1" outlineLevel="1" x14ac:dyDescent="0.25">
      <c r="A671" s="58">
        <v>6</v>
      </c>
      <c r="B671" s="59" t="s">
        <v>66</v>
      </c>
      <c r="C671" s="45">
        <v>1</v>
      </c>
      <c r="D671" s="45">
        <v>1</v>
      </c>
      <c r="E671" s="45">
        <v>1</v>
      </c>
      <c r="F671" s="60">
        <v>3.72</v>
      </c>
      <c r="G671" s="46">
        <v>7.9</v>
      </c>
      <c r="H671" s="46">
        <v>0.35</v>
      </c>
      <c r="I671" s="81">
        <f>(($G671*$H671)+$F671)*$C671*$D671*$E671</f>
        <v>6.4850000000000003</v>
      </c>
      <c r="J671" s="28">
        <f t="shared" si="469"/>
        <v>3.72</v>
      </c>
      <c r="K671" s="28">
        <f t="shared" si="469"/>
        <v>3.72</v>
      </c>
      <c r="L671" s="2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9"/>
      <c r="AF671" s="39"/>
      <c r="AG671" s="43">
        <f t="shared" si="465"/>
        <v>0</v>
      </c>
      <c r="AH671" s="56">
        <f>((I671+L671)*$AH$7)+(J671*$AH$8)</f>
        <v>1.8201632738095239</v>
      </c>
      <c r="AI671" s="56">
        <f>((I671+L671)*$AI$7)+(J671*$AI$8)</f>
        <v>0.36511350000000009</v>
      </c>
      <c r="AJ671" s="56">
        <f>((I671+L671)*$AJ$7)+(J671*$AJ$8)</f>
        <v>0.55665187500000002</v>
      </c>
      <c r="AK671" s="61">
        <f>J671*$AK$8</f>
        <v>187.0788</v>
      </c>
      <c r="AL671" s="56">
        <f t="shared" si="466"/>
        <v>0</v>
      </c>
      <c r="AM671" s="43">
        <f t="shared" si="467"/>
        <v>0</v>
      </c>
      <c r="AN671" s="49"/>
      <c r="AO671" s="49"/>
    </row>
    <row r="672" spans="1:43" ht="15.75" customHeight="1" outlineLevel="1" x14ac:dyDescent="0.25">
      <c r="A672" s="58">
        <f t="shared" si="468"/>
        <v>7</v>
      </c>
      <c r="B672" s="59" t="s">
        <v>67</v>
      </c>
      <c r="C672" s="45">
        <v>1</v>
      </c>
      <c r="D672" s="45">
        <v>1</v>
      </c>
      <c r="E672" s="45">
        <v>1</v>
      </c>
      <c r="F672" s="60">
        <v>3.36</v>
      </c>
      <c r="G672" s="46">
        <v>7.6</v>
      </c>
      <c r="H672" s="46">
        <v>0.35</v>
      </c>
      <c r="I672" s="81">
        <f>(($G672*$H672)+$F672)*$C672*$D672*$E672</f>
        <v>6.02</v>
      </c>
      <c r="J672" s="28">
        <f t="shared" si="469"/>
        <v>3.36</v>
      </c>
      <c r="K672" s="28">
        <f t="shared" si="469"/>
        <v>3.36</v>
      </c>
      <c r="L672" s="2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9"/>
      <c r="AF672" s="39"/>
      <c r="AG672" s="43">
        <f t="shared" si="465"/>
        <v>0</v>
      </c>
      <c r="AH672" s="56">
        <f>((I672+L672)*$AH$7)+(J672*$AH$8)</f>
        <v>1.6652696666666666</v>
      </c>
      <c r="AI672" s="56">
        <f>((I672+L672)*$AI$7)+(J672*$AI$8)</f>
        <v>0.33404280000000003</v>
      </c>
      <c r="AJ672" s="56">
        <f>((I672+L672)*$AJ$7)+(J672*$AJ$8)</f>
        <v>0.50928149999999994</v>
      </c>
      <c r="AK672" s="61">
        <f>J672*$AK$8</f>
        <v>168.9744</v>
      </c>
      <c r="AL672" s="56">
        <f t="shared" si="466"/>
        <v>0</v>
      </c>
      <c r="AM672" s="43">
        <f t="shared" si="467"/>
        <v>0</v>
      </c>
      <c r="AN672" s="49"/>
      <c r="AO672" s="49"/>
    </row>
    <row r="673" spans="1:41" ht="15.75" customHeight="1" outlineLevel="1" x14ac:dyDescent="0.25">
      <c r="A673" s="58"/>
      <c r="B673" s="59"/>
      <c r="C673" s="45"/>
      <c r="D673" s="45"/>
      <c r="E673" s="45"/>
      <c r="F673" s="60"/>
      <c r="G673" s="46"/>
      <c r="H673" s="46"/>
      <c r="I673" s="63"/>
      <c r="J673" s="63"/>
      <c r="K673" s="63"/>
      <c r="L673" s="63"/>
      <c r="M673" s="81"/>
      <c r="N673" s="28"/>
      <c r="O673" s="28"/>
      <c r="P673" s="81"/>
      <c r="Q673" s="28"/>
      <c r="R673" s="2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9"/>
      <c r="AF673" s="39"/>
      <c r="AG673" s="43"/>
      <c r="AH673" s="56"/>
      <c r="AI673" s="56"/>
      <c r="AJ673" s="62"/>
      <c r="AK673" s="61"/>
      <c r="AL673" s="56"/>
      <c r="AM673" s="43"/>
      <c r="AN673" s="49"/>
      <c r="AO673" s="49"/>
    </row>
    <row r="674" spans="1:41" ht="15.75" customHeight="1" outlineLevel="1" x14ac:dyDescent="0.25">
      <c r="A674" s="33"/>
      <c r="B674" s="44" t="s">
        <v>159</v>
      </c>
      <c r="C674" s="45"/>
      <c r="D674" s="45"/>
      <c r="E674" s="45"/>
      <c r="F674" s="46"/>
      <c r="G674" s="46"/>
      <c r="H674" s="46"/>
      <c r="I674" s="38"/>
      <c r="J674" s="46"/>
      <c r="K674" s="46"/>
      <c r="L674" s="46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9"/>
      <c r="AF674" s="39"/>
      <c r="AG674" s="47"/>
      <c r="AH674" s="47"/>
      <c r="AI674" s="47"/>
      <c r="AJ674" s="48"/>
      <c r="AK674" s="49"/>
      <c r="AL674" s="56"/>
      <c r="AM674" s="47"/>
      <c r="AN674" s="49"/>
      <c r="AO674" s="49"/>
    </row>
    <row r="675" spans="1:41" ht="15.75" customHeight="1" outlineLevel="1" x14ac:dyDescent="0.25">
      <c r="A675" s="58">
        <v>1</v>
      </c>
      <c r="B675" s="59" t="s">
        <v>63</v>
      </c>
      <c r="C675" s="45">
        <v>1</v>
      </c>
      <c r="D675" s="45">
        <v>1</v>
      </c>
      <c r="E675" s="45">
        <v>1</v>
      </c>
      <c r="F675" s="60">
        <v>5</v>
      </c>
      <c r="G675" s="46">
        <v>9.25</v>
      </c>
      <c r="H675" s="46">
        <v>0.3</v>
      </c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81">
        <f>(($G675*$H675)+$F675)*$C675*$D675*$E675</f>
        <v>7.7750000000000004</v>
      </c>
      <c r="T675" s="28">
        <f>(($F675))*$C675*$D675*$E675</f>
        <v>5</v>
      </c>
      <c r="U675" s="28">
        <f>(($F675))*$C675*$D675*$E675</f>
        <v>5</v>
      </c>
      <c r="V675" s="38"/>
      <c r="W675" s="38"/>
      <c r="X675" s="38"/>
      <c r="Y675" s="38"/>
      <c r="Z675" s="38"/>
      <c r="AA675" s="38"/>
      <c r="AB675" s="38"/>
      <c r="AC675" s="38"/>
      <c r="AD675" s="38"/>
      <c r="AE675" s="39"/>
      <c r="AF675" s="39"/>
      <c r="AG675" s="43">
        <f t="shared" ref="AG675:AG680" si="470">($F675+$G675)*AG$7</f>
        <v>0</v>
      </c>
      <c r="AH675" s="56">
        <f>((S675+U675)*$AH$7)+(T675*$AH$8)</f>
        <v>2.976963630952381</v>
      </c>
      <c r="AI675" s="56">
        <f>((S675+U675)*$AI$7)+(T675*$AI$8)</f>
        <v>0.59716049999999998</v>
      </c>
      <c r="AJ675" s="56">
        <f>((S675+U675)*$AJ$7)+(T675*$AJ$8)</f>
        <v>0.91043062499999994</v>
      </c>
      <c r="AK675" s="61">
        <f>T675*$AK$8</f>
        <v>251.45</v>
      </c>
      <c r="AL675" s="56">
        <f t="shared" ref="AL675:AL680" si="471">($L675)*AL$8</f>
        <v>0</v>
      </c>
      <c r="AM675" s="43">
        <f t="shared" ref="AM675:AM680" si="472">($F675+$G675)*AM$7</f>
        <v>0</v>
      </c>
      <c r="AN675" s="49"/>
      <c r="AO675" s="49"/>
    </row>
    <row r="676" spans="1:41" ht="15.75" customHeight="1" outlineLevel="1" x14ac:dyDescent="0.25">
      <c r="A676" s="58">
        <f>1+A675</f>
        <v>2</v>
      </c>
      <c r="B676" s="59" t="s">
        <v>14</v>
      </c>
      <c r="C676" s="45">
        <v>1</v>
      </c>
      <c r="D676" s="45">
        <v>1</v>
      </c>
      <c r="E676" s="45">
        <v>1</v>
      </c>
      <c r="F676" s="60">
        <v>2.29</v>
      </c>
      <c r="G676" s="46">
        <v>6.65</v>
      </c>
      <c r="H676" s="46">
        <v>0.3</v>
      </c>
      <c r="I676" s="63"/>
      <c r="J676" s="63"/>
      <c r="K676" s="63"/>
      <c r="L676" s="63"/>
      <c r="M676" s="81"/>
      <c r="N676" s="28"/>
      <c r="O676" s="28"/>
      <c r="P676" s="81">
        <f>(($G676*$H676)+$F676)*$C676*$D676*$E676</f>
        <v>4.2850000000000001</v>
      </c>
      <c r="Q676" s="28">
        <f>(($F676))*$C676*$D676*$E676</f>
        <v>2.29</v>
      </c>
      <c r="R676" s="28">
        <f>(($F676))*$C676*$D676*$E676</f>
        <v>2.29</v>
      </c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9"/>
      <c r="AF676" s="39"/>
      <c r="AG676" s="43">
        <f t="shared" si="470"/>
        <v>0</v>
      </c>
      <c r="AH676" s="56">
        <f>((P676+R676)*$AH$7)+(Q676*$AH$8)</f>
        <v>1.4580912976190477</v>
      </c>
      <c r="AI676" s="56">
        <f>((P676+R676)*$AI$7)+(Q676*$AI$8)</f>
        <v>0.29248410000000002</v>
      </c>
      <c r="AJ676" s="56">
        <f>((P676+R676)*$AJ$7)+(Q676*$AJ$8)</f>
        <v>0.44592112499999992</v>
      </c>
      <c r="AK676" s="61">
        <f>Q676*$AK$8</f>
        <v>115.1641</v>
      </c>
      <c r="AL676" s="56">
        <f t="shared" si="471"/>
        <v>0</v>
      </c>
      <c r="AM676" s="43">
        <f t="shared" si="472"/>
        <v>0</v>
      </c>
      <c r="AN676" s="49"/>
      <c r="AO676" s="49"/>
    </row>
    <row r="677" spans="1:41" s="93" customFormat="1" ht="15.75" customHeight="1" outlineLevel="1" x14ac:dyDescent="0.25">
      <c r="A677" s="82">
        <f t="shared" ref="A677:A678" si="473">1+A676</f>
        <v>3</v>
      </c>
      <c r="B677" s="83" t="s">
        <v>59</v>
      </c>
      <c r="C677" s="84">
        <v>1</v>
      </c>
      <c r="D677" s="84">
        <v>1</v>
      </c>
      <c r="E677" s="84">
        <v>1</v>
      </c>
      <c r="F677" s="85">
        <v>1.92</v>
      </c>
      <c r="G677" s="86">
        <v>5.55</v>
      </c>
      <c r="H677" s="46">
        <v>0.35</v>
      </c>
      <c r="I677" s="87">
        <f>(($G677*$H677)+$F677)*$C677*$D677*$E677</f>
        <v>3.8624999999999998</v>
      </c>
      <c r="J677" s="88">
        <f t="shared" ref="J677:K680" si="474">(($F677))*$C677*$D677*$E677</f>
        <v>1.92</v>
      </c>
      <c r="K677" s="88">
        <f t="shared" si="474"/>
        <v>1.92</v>
      </c>
      <c r="L677" s="88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89"/>
      <c r="AD677" s="89"/>
      <c r="AE677" s="90"/>
      <c r="AF677" s="90"/>
      <c r="AG677" s="91">
        <f t="shared" si="470"/>
        <v>0</v>
      </c>
      <c r="AH677" s="91">
        <f>((I677+L677)*$AH$7)+(J677*$AH$8)</f>
        <v>1.0068084464285714</v>
      </c>
      <c r="AI677" s="91">
        <f>((I677+L677)*$AI$7)+(J677*$AI$8)</f>
        <v>0.20195954999999999</v>
      </c>
      <c r="AJ677" s="91">
        <f>((I677+L677)*$AJ$7)+(J677*$AJ$8)</f>
        <v>0.30790743749999994</v>
      </c>
      <c r="AK677" s="92">
        <f>J677*$AK$8</f>
        <v>96.556799999999996</v>
      </c>
      <c r="AL677" s="56">
        <f t="shared" si="471"/>
        <v>0</v>
      </c>
      <c r="AM677" s="91">
        <f t="shared" si="472"/>
        <v>0</v>
      </c>
      <c r="AN677" s="92"/>
      <c r="AO677" s="92"/>
    </row>
    <row r="678" spans="1:41" s="93" customFormat="1" ht="15.75" customHeight="1" outlineLevel="1" x14ac:dyDescent="0.25">
      <c r="A678" s="82">
        <f t="shared" si="473"/>
        <v>4</v>
      </c>
      <c r="B678" s="83" t="s">
        <v>65</v>
      </c>
      <c r="C678" s="84">
        <v>1</v>
      </c>
      <c r="D678" s="84">
        <v>1</v>
      </c>
      <c r="E678" s="84">
        <v>1</v>
      </c>
      <c r="F678" s="85">
        <v>1.0129999999999999</v>
      </c>
      <c r="G678" s="86">
        <v>4.2</v>
      </c>
      <c r="H678" s="86">
        <f>H677+H677</f>
        <v>0.7</v>
      </c>
      <c r="I678" s="87">
        <f>(($G678*$H678)+$F678)*$C678*$D678*$E678</f>
        <v>3.9529999999999998</v>
      </c>
      <c r="J678" s="88">
        <f t="shared" si="474"/>
        <v>1.0129999999999999</v>
      </c>
      <c r="K678" s="88">
        <f t="shared" si="474"/>
        <v>1.0129999999999999</v>
      </c>
      <c r="L678" s="88">
        <f>F678*0.25</f>
        <v>0.25324999999999998</v>
      </c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  <c r="AD678" s="89"/>
      <c r="AE678" s="90"/>
      <c r="AF678" s="90"/>
      <c r="AG678" s="91">
        <f t="shared" si="470"/>
        <v>0</v>
      </c>
      <c r="AH678" s="91">
        <f>((I678+L678)*$AH$7)+(J678*$AH$8)</f>
        <v>0.81462926845238093</v>
      </c>
      <c r="AI678" s="91">
        <f>((I678+L678)*$AI$7)+(J678*$AI$8)</f>
        <v>0.16340959500000002</v>
      </c>
      <c r="AJ678" s="91">
        <f>((I678+L678)*$AJ$7)+(J678*$AJ$8)</f>
        <v>0.24913419374999995</v>
      </c>
      <c r="AK678" s="92">
        <f>J678*$AK$8</f>
        <v>50.943769999999994</v>
      </c>
      <c r="AL678" s="56">
        <f t="shared" si="471"/>
        <v>0.25324999999999998</v>
      </c>
      <c r="AM678" s="91">
        <f t="shared" si="472"/>
        <v>0</v>
      </c>
      <c r="AN678" s="92"/>
      <c r="AO678" s="92"/>
    </row>
    <row r="679" spans="1:41" ht="15.75" customHeight="1" outlineLevel="1" x14ac:dyDescent="0.25">
      <c r="A679" s="58">
        <v>5</v>
      </c>
      <c r="B679" s="59" t="s">
        <v>66</v>
      </c>
      <c r="C679" s="45">
        <v>1</v>
      </c>
      <c r="D679" s="45">
        <v>1</v>
      </c>
      <c r="E679" s="45">
        <v>1</v>
      </c>
      <c r="F679" s="60">
        <v>3.64</v>
      </c>
      <c r="G679" s="46">
        <v>7.8</v>
      </c>
      <c r="H679" s="46">
        <v>0.35</v>
      </c>
      <c r="I679" s="81">
        <f>(($G679*$H679)+$F679)*$C679*$D679*$E679</f>
        <v>6.37</v>
      </c>
      <c r="J679" s="28">
        <f t="shared" si="474"/>
        <v>3.64</v>
      </c>
      <c r="K679" s="28">
        <f t="shared" si="474"/>
        <v>3.64</v>
      </c>
      <c r="L679" s="2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9"/>
      <c r="AF679" s="39"/>
      <c r="AG679" s="43">
        <f t="shared" si="470"/>
        <v>0</v>
      </c>
      <c r="AH679" s="56">
        <f>((I679+L679)*$AH$7)+(J679*$AH$8)</f>
        <v>1.7842175</v>
      </c>
      <c r="AI679" s="56">
        <f>((I679+L679)*$AI$7)+(J679*$AI$8)</f>
        <v>0.35790300000000003</v>
      </c>
      <c r="AJ679" s="56">
        <f>((I679+L679)*$AJ$7)+(J679*$AJ$8)</f>
        <v>0.54565874999999997</v>
      </c>
      <c r="AK679" s="61">
        <f>J679*$AK$8</f>
        <v>183.0556</v>
      </c>
      <c r="AL679" s="56">
        <f t="shared" si="471"/>
        <v>0</v>
      </c>
      <c r="AM679" s="43">
        <f t="shared" si="472"/>
        <v>0</v>
      </c>
      <c r="AN679" s="49"/>
      <c r="AO679" s="49"/>
    </row>
    <row r="680" spans="1:41" ht="15.75" customHeight="1" outlineLevel="1" x14ac:dyDescent="0.25">
      <c r="A680" s="58">
        <f t="shared" ref="A680" si="475">1+A679</f>
        <v>6</v>
      </c>
      <c r="B680" s="59" t="s">
        <v>67</v>
      </c>
      <c r="C680" s="45">
        <v>1</v>
      </c>
      <c r="D680" s="45">
        <v>1</v>
      </c>
      <c r="E680" s="45">
        <v>1</v>
      </c>
      <c r="F680" s="60">
        <v>2.9</v>
      </c>
      <c r="G680" s="46">
        <v>7.05</v>
      </c>
      <c r="H680" s="46">
        <v>0.35</v>
      </c>
      <c r="I680" s="81">
        <f>(($G680*$H680)+$F680)*$C680*$D680*$E680</f>
        <v>5.3674999999999997</v>
      </c>
      <c r="J680" s="28">
        <f t="shared" si="474"/>
        <v>2.9</v>
      </c>
      <c r="K680" s="28">
        <f t="shared" si="474"/>
        <v>2.9</v>
      </c>
      <c r="L680" s="2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9"/>
      <c r="AF680" s="39"/>
      <c r="AG680" s="43">
        <f t="shared" si="470"/>
        <v>0</v>
      </c>
      <c r="AH680" s="56">
        <f>((I680+L680)*$AH$7)+(J680*$AH$8)</f>
        <v>1.4597251964285713</v>
      </c>
      <c r="AI680" s="56">
        <f>((I680+L680)*$AI$7)+(J680*$AI$8)</f>
        <v>0.29281184999999998</v>
      </c>
      <c r="AJ680" s="56">
        <f>((I680+L680)*$AJ$7)+(J680*$AJ$8)</f>
        <v>0.44642081249999999</v>
      </c>
      <c r="AK680" s="61">
        <f>J680*$AK$8</f>
        <v>145.84099999999998</v>
      </c>
      <c r="AL680" s="56">
        <f t="shared" si="471"/>
        <v>0</v>
      </c>
      <c r="AM680" s="43">
        <f t="shared" si="472"/>
        <v>0</v>
      </c>
      <c r="AN680" s="49"/>
      <c r="AO680" s="49"/>
    </row>
    <row r="681" spans="1:41" ht="15.75" customHeight="1" outlineLevel="1" x14ac:dyDescent="0.25">
      <c r="A681" s="58"/>
      <c r="B681" s="59"/>
      <c r="C681" s="94"/>
      <c r="D681" s="94"/>
      <c r="E681" s="94"/>
      <c r="F681" s="60"/>
      <c r="G681" s="60"/>
      <c r="H681" s="60"/>
      <c r="I681" s="81"/>
      <c r="J681" s="28"/>
      <c r="K681" s="28"/>
      <c r="L681" s="28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  <c r="AA681" s="95"/>
      <c r="AB681" s="95"/>
      <c r="AC681" s="95"/>
      <c r="AD681" s="95"/>
      <c r="AE681" s="96"/>
      <c r="AF681" s="96"/>
      <c r="AG681" s="97"/>
      <c r="AH681" s="98"/>
      <c r="AI681" s="98"/>
      <c r="AJ681" s="98"/>
      <c r="AK681" s="54"/>
      <c r="AL681" s="54"/>
      <c r="AM681" s="97"/>
      <c r="AN681" s="28"/>
      <c r="AO681" s="28"/>
    </row>
    <row r="682" spans="1:41" ht="15.75" customHeight="1" outlineLevel="1" x14ac:dyDescent="0.25">
      <c r="A682" s="33"/>
      <c r="B682" s="44" t="s">
        <v>160</v>
      </c>
      <c r="C682" s="45"/>
      <c r="D682" s="45"/>
      <c r="E682" s="45"/>
      <c r="F682" s="46"/>
      <c r="G682" s="46"/>
      <c r="H682" s="46"/>
      <c r="I682" s="38"/>
      <c r="J682" s="46"/>
      <c r="K682" s="46"/>
      <c r="L682" s="46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9"/>
      <c r="AF682" s="39"/>
      <c r="AG682" s="47"/>
      <c r="AH682" s="47"/>
      <c r="AI682" s="47"/>
      <c r="AJ682" s="48"/>
      <c r="AK682" s="49"/>
      <c r="AL682" s="56">
        <f t="shared" ref="AL682:AL688" si="476">($L682)*AL$8</f>
        <v>0</v>
      </c>
      <c r="AM682" s="47"/>
      <c r="AN682" s="49"/>
      <c r="AO682" s="49"/>
    </row>
    <row r="683" spans="1:41" ht="15.75" customHeight="1" outlineLevel="1" x14ac:dyDescent="0.25">
      <c r="A683" s="58">
        <v>1</v>
      </c>
      <c r="B683" s="59" t="s">
        <v>63</v>
      </c>
      <c r="C683" s="45">
        <v>1</v>
      </c>
      <c r="D683" s="45">
        <v>1</v>
      </c>
      <c r="E683" s="45">
        <v>1</v>
      </c>
      <c r="F683" s="60">
        <v>6.22</v>
      </c>
      <c r="G683" s="46">
        <v>10.65</v>
      </c>
      <c r="H683" s="46">
        <v>0.3</v>
      </c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81">
        <f>(($G683*$H683)+$F683)*$C683*$D683*$E683</f>
        <v>9.4149999999999991</v>
      </c>
      <c r="T683" s="28">
        <f>(($F683))*$C683*$D683*$E683</f>
        <v>6.22</v>
      </c>
      <c r="U683" s="28">
        <f>(($F683))*$C683*$D683*$E683</f>
        <v>6.22</v>
      </c>
      <c r="V683" s="38"/>
      <c r="W683" s="38"/>
      <c r="X683" s="38"/>
      <c r="Y683" s="38"/>
      <c r="Z683" s="38"/>
      <c r="AA683" s="38"/>
      <c r="AB683" s="38"/>
      <c r="AC683" s="38"/>
      <c r="AD683" s="38"/>
      <c r="AE683" s="39"/>
      <c r="AF683" s="39"/>
      <c r="AG683" s="43">
        <f t="shared" ref="AG683:AG688" si="477">($F683+$G683)*AG$7</f>
        <v>0</v>
      </c>
      <c r="AH683" s="56">
        <f>((S683+U683)*$AH$7)+(T683*$AH$8)</f>
        <v>3.6697367261904761</v>
      </c>
      <c r="AI683" s="56">
        <f>((S683+U683)*$AI$7)+(T683*$AI$8)</f>
        <v>0.73612650000000002</v>
      </c>
      <c r="AJ683" s="56">
        <f>((S683+U683)*$AJ$7)+(T683*$AJ$8)</f>
        <v>1.1222981249999997</v>
      </c>
      <c r="AK683" s="61">
        <f>T683*$AK$8</f>
        <v>312.80379999999997</v>
      </c>
      <c r="AL683" s="56">
        <f t="shared" si="476"/>
        <v>0</v>
      </c>
      <c r="AM683" s="43">
        <f t="shared" ref="AM683:AM688" si="478">($F683+$G683)*AM$7</f>
        <v>0</v>
      </c>
      <c r="AN683" s="49"/>
      <c r="AO683" s="49"/>
    </row>
    <row r="684" spans="1:41" ht="15.75" customHeight="1" outlineLevel="1" x14ac:dyDescent="0.25">
      <c r="A684" s="58">
        <f>1+A683</f>
        <v>2</v>
      </c>
      <c r="B684" s="59" t="s">
        <v>14</v>
      </c>
      <c r="C684" s="45">
        <v>1</v>
      </c>
      <c r="D684" s="45">
        <v>1</v>
      </c>
      <c r="E684" s="45">
        <v>1</v>
      </c>
      <c r="F684" s="60">
        <v>2.29</v>
      </c>
      <c r="G684" s="46">
        <v>6.65</v>
      </c>
      <c r="H684" s="46">
        <v>0.3</v>
      </c>
      <c r="I684" s="63"/>
      <c r="J684" s="63"/>
      <c r="K684" s="63"/>
      <c r="L684" s="63"/>
      <c r="M684" s="81"/>
      <c r="N684" s="28"/>
      <c r="O684" s="28"/>
      <c r="P684" s="81">
        <f>(($G684*$H684)+$F684)*$C684*$D684*$E684</f>
        <v>4.2850000000000001</v>
      </c>
      <c r="Q684" s="28">
        <f>(($F684))*$C684*$D684*$E684</f>
        <v>2.29</v>
      </c>
      <c r="R684" s="28">
        <f>(($F684))*$C684*$D684*$E684</f>
        <v>2.29</v>
      </c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9"/>
      <c r="AF684" s="39"/>
      <c r="AG684" s="43">
        <f t="shared" si="477"/>
        <v>0</v>
      </c>
      <c r="AH684" s="56">
        <f>((P684+R684)*$AH$7)+(Q684*$AH$8)</f>
        <v>1.4580912976190477</v>
      </c>
      <c r="AI684" s="56">
        <f>((P684+R684)*$AI$7)+(Q684*$AI$8)</f>
        <v>0.29248410000000002</v>
      </c>
      <c r="AJ684" s="56">
        <f>((P684+R684)*$AJ$7)+(Q684*$AJ$8)</f>
        <v>0.44592112499999992</v>
      </c>
      <c r="AK684" s="61">
        <f>Q684*$AK$8</f>
        <v>115.1641</v>
      </c>
      <c r="AL684" s="56">
        <f t="shared" si="476"/>
        <v>0</v>
      </c>
      <c r="AM684" s="43">
        <f t="shared" si="478"/>
        <v>0</v>
      </c>
      <c r="AN684" s="49"/>
      <c r="AO684" s="49"/>
    </row>
    <row r="685" spans="1:41" s="93" customFormat="1" ht="15.75" customHeight="1" outlineLevel="1" x14ac:dyDescent="0.25">
      <c r="A685" s="82">
        <v>3</v>
      </c>
      <c r="B685" s="83" t="s">
        <v>59</v>
      </c>
      <c r="C685" s="84">
        <v>1</v>
      </c>
      <c r="D685" s="84">
        <v>1</v>
      </c>
      <c r="E685" s="84">
        <v>1</v>
      </c>
      <c r="F685" s="85">
        <v>1.92</v>
      </c>
      <c r="G685" s="86">
        <v>5.55</v>
      </c>
      <c r="H685" s="46">
        <v>0.35</v>
      </c>
      <c r="I685" s="87">
        <f>(($G685*$H685)+$F685)*$C685*$D685*$E685</f>
        <v>3.8624999999999998</v>
      </c>
      <c r="J685" s="88">
        <f t="shared" ref="J685:K688" si="479">(($F685))*$C685*$D685*$E685</f>
        <v>1.92</v>
      </c>
      <c r="K685" s="88">
        <f t="shared" si="479"/>
        <v>1.92</v>
      </c>
      <c r="L685" s="88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89"/>
      <c r="AD685" s="89"/>
      <c r="AE685" s="90"/>
      <c r="AF685" s="90"/>
      <c r="AG685" s="91">
        <f t="shared" si="477"/>
        <v>0</v>
      </c>
      <c r="AH685" s="91">
        <f>((I685+L685)*$AH$7)+(J685*$AH$8)</f>
        <v>1.0068084464285714</v>
      </c>
      <c r="AI685" s="91">
        <f>((I685+L685)*$AI$7)+(J685*$AI$8)</f>
        <v>0.20195954999999999</v>
      </c>
      <c r="AJ685" s="91">
        <f>((I685+L685)*$AJ$7)+(J685*$AJ$8)</f>
        <v>0.30790743749999994</v>
      </c>
      <c r="AK685" s="92">
        <f>J685*$AK$8</f>
        <v>96.556799999999996</v>
      </c>
      <c r="AL685" s="56">
        <f t="shared" si="476"/>
        <v>0</v>
      </c>
      <c r="AM685" s="91">
        <f t="shared" si="478"/>
        <v>0</v>
      </c>
      <c r="AN685" s="92"/>
      <c r="AO685" s="92"/>
    </row>
    <row r="686" spans="1:41" s="93" customFormat="1" ht="15.75" customHeight="1" outlineLevel="1" x14ac:dyDescent="0.25">
      <c r="A686" s="82">
        <f>1+A685</f>
        <v>4</v>
      </c>
      <c r="B686" s="83" t="s">
        <v>65</v>
      </c>
      <c r="C686" s="84">
        <v>1</v>
      </c>
      <c r="D686" s="84">
        <v>1</v>
      </c>
      <c r="E686" s="84">
        <v>1</v>
      </c>
      <c r="F686" s="85">
        <v>1.0129999999999999</v>
      </c>
      <c r="G686" s="86">
        <v>4.2</v>
      </c>
      <c r="H686" s="86">
        <f>H685+H685</f>
        <v>0.7</v>
      </c>
      <c r="I686" s="87">
        <f>(($G686*$H686)+$F686)*$C686*$D686*$E686</f>
        <v>3.9529999999999998</v>
      </c>
      <c r="J686" s="88">
        <f t="shared" si="479"/>
        <v>1.0129999999999999</v>
      </c>
      <c r="K686" s="88">
        <f t="shared" si="479"/>
        <v>1.0129999999999999</v>
      </c>
      <c r="L686" s="88">
        <f>F686*0.25</f>
        <v>0.25324999999999998</v>
      </c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89"/>
      <c r="AD686" s="89"/>
      <c r="AE686" s="90"/>
      <c r="AF686" s="90"/>
      <c r="AG686" s="91">
        <f t="shared" si="477"/>
        <v>0</v>
      </c>
      <c r="AH686" s="91">
        <f>((I686+L686)*$AH$7)+(J686*$AH$8)</f>
        <v>0.81462926845238093</v>
      </c>
      <c r="AI686" s="91">
        <f>((I686+L686)*$AI$7)+(J686*$AI$8)</f>
        <v>0.16340959500000002</v>
      </c>
      <c r="AJ686" s="91">
        <f>((I686+L686)*$AJ$7)+(J686*$AJ$8)</f>
        <v>0.24913419374999995</v>
      </c>
      <c r="AK686" s="92">
        <f>J686*$AK$8</f>
        <v>50.943769999999994</v>
      </c>
      <c r="AL686" s="56">
        <f t="shared" si="476"/>
        <v>0.25324999999999998</v>
      </c>
      <c r="AM686" s="91">
        <f t="shared" si="478"/>
        <v>0</v>
      </c>
      <c r="AN686" s="92"/>
      <c r="AO686" s="92"/>
    </row>
    <row r="687" spans="1:41" ht="15.75" customHeight="1" outlineLevel="1" x14ac:dyDescent="0.25">
      <c r="A687" s="58">
        <v>5</v>
      </c>
      <c r="B687" s="59" t="s">
        <v>66</v>
      </c>
      <c r="C687" s="45">
        <v>1</v>
      </c>
      <c r="D687" s="45">
        <v>1</v>
      </c>
      <c r="E687" s="45">
        <v>1</v>
      </c>
      <c r="F687" s="60">
        <v>3.64</v>
      </c>
      <c r="G687" s="46">
        <v>7.8</v>
      </c>
      <c r="H687" s="46">
        <v>0.35</v>
      </c>
      <c r="I687" s="81">
        <f>(($G687*$H687)+$F687)*$C687*$D687*$E687</f>
        <v>6.37</v>
      </c>
      <c r="J687" s="28">
        <f t="shared" si="479"/>
        <v>3.64</v>
      </c>
      <c r="K687" s="28">
        <f t="shared" si="479"/>
        <v>3.64</v>
      </c>
      <c r="L687" s="2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9"/>
      <c r="AF687" s="39"/>
      <c r="AG687" s="43">
        <f t="shared" si="477"/>
        <v>0</v>
      </c>
      <c r="AH687" s="56">
        <f>((I687+L687)*$AH$7)+(J687*$AH$8)</f>
        <v>1.7842175</v>
      </c>
      <c r="AI687" s="56">
        <f>((I687+L687)*$AI$7)+(J687*$AI$8)</f>
        <v>0.35790300000000003</v>
      </c>
      <c r="AJ687" s="56">
        <f>((I687+L687)*$AJ$7)+(J687*$AJ$8)</f>
        <v>0.54565874999999997</v>
      </c>
      <c r="AK687" s="61">
        <f>J687*$AK$8</f>
        <v>183.0556</v>
      </c>
      <c r="AL687" s="56">
        <f t="shared" si="476"/>
        <v>0</v>
      </c>
      <c r="AM687" s="43">
        <f t="shared" si="478"/>
        <v>0</v>
      </c>
      <c r="AN687" s="49"/>
      <c r="AO687" s="49"/>
    </row>
    <row r="688" spans="1:41" ht="15.75" customHeight="1" outlineLevel="1" x14ac:dyDescent="0.25">
      <c r="A688" s="58">
        <f t="shared" ref="A688" si="480">1+A687</f>
        <v>6</v>
      </c>
      <c r="B688" s="59" t="s">
        <v>67</v>
      </c>
      <c r="C688" s="45">
        <v>1</v>
      </c>
      <c r="D688" s="45">
        <v>1</v>
      </c>
      <c r="E688" s="45">
        <v>1</v>
      </c>
      <c r="F688" s="60">
        <v>2.9</v>
      </c>
      <c r="G688" s="46">
        <v>7.05</v>
      </c>
      <c r="H688" s="46">
        <v>0.35</v>
      </c>
      <c r="I688" s="81">
        <f>(($G688*$H688)+$F688)*$C688*$D688*$E688</f>
        <v>5.3674999999999997</v>
      </c>
      <c r="J688" s="28">
        <f t="shared" si="479"/>
        <v>2.9</v>
      </c>
      <c r="K688" s="28">
        <f t="shared" si="479"/>
        <v>2.9</v>
      </c>
      <c r="L688" s="2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9"/>
      <c r="AF688" s="39"/>
      <c r="AG688" s="43">
        <f t="shared" si="477"/>
        <v>0</v>
      </c>
      <c r="AH688" s="56">
        <f>((I688+L688)*$AH$7)+(J688*$AH$8)</f>
        <v>1.4597251964285713</v>
      </c>
      <c r="AI688" s="56">
        <f>((I688+L688)*$AI$7)+(J688*$AI$8)</f>
        <v>0.29281184999999998</v>
      </c>
      <c r="AJ688" s="56">
        <f>((I688+L688)*$AJ$7)+(J688*$AJ$8)</f>
        <v>0.44642081249999999</v>
      </c>
      <c r="AK688" s="61">
        <f>J688*$AK$8</f>
        <v>145.84099999999998</v>
      </c>
      <c r="AL688" s="56">
        <f t="shared" si="476"/>
        <v>0</v>
      </c>
      <c r="AM688" s="43">
        <f t="shared" si="478"/>
        <v>0</v>
      </c>
      <c r="AN688" s="49"/>
      <c r="AO688" s="49"/>
    </row>
    <row r="689" spans="1:41" ht="15.75" customHeight="1" outlineLevel="1" x14ac:dyDescent="0.25">
      <c r="A689" s="99"/>
      <c r="B689" s="34"/>
      <c r="C689" s="35"/>
      <c r="D689" s="35"/>
      <c r="E689" s="35"/>
      <c r="F689" s="36"/>
      <c r="G689" s="37"/>
      <c r="H689" s="37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81"/>
      <c r="T689" s="28"/>
      <c r="U689" s="28"/>
      <c r="V689" s="38"/>
      <c r="W689" s="38"/>
      <c r="X689" s="38"/>
      <c r="Y689" s="38"/>
      <c r="Z689" s="38"/>
      <c r="AA689" s="38"/>
      <c r="AB689" s="38"/>
      <c r="AC689" s="38"/>
      <c r="AD689" s="38"/>
      <c r="AE689" s="39"/>
      <c r="AF689" s="39"/>
      <c r="AG689" s="40"/>
      <c r="AH689" s="41"/>
      <c r="AI689" s="41"/>
      <c r="AJ689" s="41"/>
      <c r="AK689" s="42"/>
      <c r="AL689" s="56"/>
      <c r="AM689" s="40"/>
      <c r="AN689" s="100"/>
      <c r="AO689" s="100"/>
    </row>
    <row r="690" spans="1:41" ht="15.75" customHeight="1" outlineLevel="1" x14ac:dyDescent="0.25">
      <c r="A690" s="33"/>
      <c r="B690" s="44" t="s">
        <v>161</v>
      </c>
      <c r="C690" s="45"/>
      <c r="D690" s="45"/>
      <c r="E690" s="45"/>
      <c r="F690" s="46"/>
      <c r="G690" s="46"/>
      <c r="H690" s="46"/>
      <c r="I690" s="38"/>
      <c r="J690" s="46"/>
      <c r="K690" s="46"/>
      <c r="L690" s="46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9"/>
      <c r="AF690" s="39"/>
      <c r="AG690" s="47"/>
      <c r="AH690" s="47"/>
      <c r="AI690" s="47"/>
      <c r="AJ690" s="48"/>
      <c r="AK690" s="49"/>
      <c r="AL690" s="56"/>
      <c r="AM690" s="47"/>
      <c r="AN690" s="49"/>
      <c r="AO690" s="49"/>
    </row>
    <row r="691" spans="1:41" ht="15.75" customHeight="1" outlineLevel="1" x14ac:dyDescent="0.25">
      <c r="A691" s="58">
        <v>1</v>
      </c>
      <c r="B691" s="59" t="s">
        <v>63</v>
      </c>
      <c r="C691" s="45">
        <v>1</v>
      </c>
      <c r="D691" s="45">
        <v>1</v>
      </c>
      <c r="E691" s="45">
        <v>1</v>
      </c>
      <c r="F691" s="60">
        <v>6.22</v>
      </c>
      <c r="G691" s="46">
        <v>10.65</v>
      </c>
      <c r="H691" s="46">
        <v>0.3</v>
      </c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81">
        <f>(($G691*$H691)+$F691)*$C691*$D691*$E691</f>
        <v>9.4149999999999991</v>
      </c>
      <c r="T691" s="28">
        <f>(($F691))*$C691*$D691*$E691</f>
        <v>6.22</v>
      </c>
      <c r="U691" s="28">
        <f>(($F691))*$C691*$D691*$E691</f>
        <v>6.22</v>
      </c>
      <c r="V691" s="38"/>
      <c r="W691" s="38"/>
      <c r="X691" s="38"/>
      <c r="Y691" s="38"/>
      <c r="Z691" s="38"/>
      <c r="AA691" s="38"/>
      <c r="AB691" s="38"/>
      <c r="AC691" s="38"/>
      <c r="AD691" s="38"/>
      <c r="AE691" s="39"/>
      <c r="AF691" s="39"/>
      <c r="AG691" s="43">
        <f>($F691+$G691)*AG$7</f>
        <v>0</v>
      </c>
      <c r="AH691" s="56">
        <f>((S691+U691)*$AH$7)+(T691*$AH$8)</f>
        <v>3.6697367261904761</v>
      </c>
      <c r="AI691" s="56">
        <f>((S691+U691)*$AI$7)+(T691*$AI$8)</f>
        <v>0.73612650000000002</v>
      </c>
      <c r="AJ691" s="56">
        <f>((S691+U691)*$AJ$7)+(T691*$AJ$8)</f>
        <v>1.1222981249999997</v>
      </c>
      <c r="AK691" s="61">
        <f>T691*$AK$8</f>
        <v>312.80379999999997</v>
      </c>
      <c r="AL691" s="56">
        <f>($L691)*AL$8</f>
        <v>0</v>
      </c>
      <c r="AM691" s="43">
        <f>($F691+$G691)*AM$7</f>
        <v>0</v>
      </c>
      <c r="AN691" s="49"/>
      <c r="AO691" s="49"/>
    </row>
    <row r="692" spans="1:41" ht="15.75" customHeight="1" outlineLevel="1" x14ac:dyDescent="0.25">
      <c r="A692" s="58">
        <f>1+A691</f>
        <v>2</v>
      </c>
      <c r="B692" s="59" t="s">
        <v>14</v>
      </c>
      <c r="C692" s="45">
        <v>1</v>
      </c>
      <c r="D692" s="45">
        <v>1</v>
      </c>
      <c r="E692" s="45">
        <v>1</v>
      </c>
      <c r="F692" s="60">
        <v>2.29</v>
      </c>
      <c r="G692" s="46">
        <v>6.65</v>
      </c>
      <c r="H692" s="46">
        <v>0.3</v>
      </c>
      <c r="I692" s="63"/>
      <c r="J692" s="63"/>
      <c r="K692" s="63"/>
      <c r="L692" s="63"/>
      <c r="M692" s="81"/>
      <c r="N692" s="28"/>
      <c r="O692" s="28"/>
      <c r="P692" s="81">
        <f>(($G692*$H692)+$F692)*$C692*$D692*$E692</f>
        <v>4.2850000000000001</v>
      </c>
      <c r="Q692" s="28">
        <f>(($F692))*$C692*$D692*$E692</f>
        <v>2.29</v>
      </c>
      <c r="R692" s="28">
        <f>(($F692))*$C692*$D692*$E692</f>
        <v>2.29</v>
      </c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9"/>
      <c r="AF692" s="39"/>
      <c r="AG692" s="43">
        <f>($F692+$G692)*AG$7</f>
        <v>0</v>
      </c>
      <c r="AH692" s="56">
        <f>((P692+R692)*$AH$7)+(Q692*$AH$8)</f>
        <v>1.4580912976190477</v>
      </c>
      <c r="AI692" s="56">
        <f>((P692+R692)*$AI$7)+(Q692*$AI$8)</f>
        <v>0.29248410000000002</v>
      </c>
      <c r="AJ692" s="56">
        <f>((P692+R692)*$AJ$7)+(Q692*$AJ$8)</f>
        <v>0.44592112499999992</v>
      </c>
      <c r="AK692" s="61">
        <f>Q692*$AK$8</f>
        <v>115.1641</v>
      </c>
      <c r="AL692" s="56">
        <f>($L692)*AL$8</f>
        <v>0</v>
      </c>
      <c r="AM692" s="43">
        <f>($F692+$G692)*AM$7</f>
        <v>0</v>
      </c>
      <c r="AN692" s="49"/>
      <c r="AO692" s="49"/>
    </row>
    <row r="693" spans="1:41" s="93" customFormat="1" ht="15.75" customHeight="1" outlineLevel="1" x14ac:dyDescent="0.25">
      <c r="A693" s="82">
        <f t="shared" ref="A693:A694" si="481">1+A692</f>
        <v>3</v>
      </c>
      <c r="B693" s="83" t="s">
        <v>59</v>
      </c>
      <c r="C693" s="84">
        <v>1</v>
      </c>
      <c r="D693" s="84">
        <v>1</v>
      </c>
      <c r="E693" s="84">
        <v>1</v>
      </c>
      <c r="F693" s="85">
        <v>1.72</v>
      </c>
      <c r="G693" s="86">
        <v>5.25</v>
      </c>
      <c r="H693" s="46">
        <v>0.35</v>
      </c>
      <c r="I693" s="87">
        <f>(($G693*$H693)+$F693)*$C693*$D693*$E693</f>
        <v>3.5575000000000001</v>
      </c>
      <c r="J693" s="88">
        <f t="shared" ref="J693:K695" si="482">(($F693))*$C693*$D693*$E693</f>
        <v>1.72</v>
      </c>
      <c r="K693" s="88">
        <f t="shared" si="482"/>
        <v>1.72</v>
      </c>
      <c r="L693" s="88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89"/>
      <c r="AD693" s="89"/>
      <c r="AE693" s="90"/>
      <c r="AF693" s="90"/>
      <c r="AG693" s="91">
        <f>($F693+$G693)*AG$7</f>
        <v>0</v>
      </c>
      <c r="AH693" s="91">
        <f>((I693+L693)*$AH$7)+(J693*$AH$8)</f>
        <v>0.91465655357142861</v>
      </c>
      <c r="AI693" s="91">
        <f>((I693+L693)*$AI$7)+(J693*$AI$8)</f>
        <v>0.18347445000000001</v>
      </c>
      <c r="AJ693" s="91">
        <f>((I693+L693)*$AJ$7)+(J693*$AJ$8)</f>
        <v>0.27972506249999995</v>
      </c>
      <c r="AK693" s="92">
        <f>J693*$AK$8</f>
        <v>86.498800000000003</v>
      </c>
      <c r="AL693" s="56">
        <f>($L693)*AL$8</f>
        <v>0</v>
      </c>
      <c r="AM693" s="91">
        <f>($F693+$G693)*AM$7</f>
        <v>0</v>
      </c>
      <c r="AN693" s="92"/>
      <c r="AO693" s="92"/>
    </row>
    <row r="694" spans="1:41" s="93" customFormat="1" ht="15.75" customHeight="1" outlineLevel="1" x14ac:dyDescent="0.25">
      <c r="A694" s="82">
        <f t="shared" si="481"/>
        <v>4</v>
      </c>
      <c r="B694" s="83" t="s">
        <v>65</v>
      </c>
      <c r="C694" s="84">
        <v>1</v>
      </c>
      <c r="D694" s="84">
        <v>1</v>
      </c>
      <c r="E694" s="84">
        <v>1</v>
      </c>
      <c r="F694" s="85">
        <v>1.0129999999999999</v>
      </c>
      <c r="G694" s="86">
        <v>4.2</v>
      </c>
      <c r="H694" s="86">
        <f>H693+H693</f>
        <v>0.7</v>
      </c>
      <c r="I694" s="87">
        <f>(($G694*$H694)+$F694)*$C694*$D694*$E694</f>
        <v>3.9529999999999998</v>
      </c>
      <c r="J694" s="88">
        <f t="shared" si="482"/>
        <v>1.0129999999999999</v>
      </c>
      <c r="K694" s="88">
        <f t="shared" si="482"/>
        <v>1.0129999999999999</v>
      </c>
      <c r="L694" s="88">
        <f>F694*0.25</f>
        <v>0.25324999999999998</v>
      </c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  <c r="AD694" s="89"/>
      <c r="AE694" s="90"/>
      <c r="AF694" s="90"/>
      <c r="AG694" s="91">
        <f>($F694+$G694)*AG$7</f>
        <v>0</v>
      </c>
      <c r="AH694" s="91">
        <f>((I694+L694)*$AH$7)+(J694*$AH$8)</f>
        <v>0.81462926845238093</v>
      </c>
      <c r="AI694" s="91">
        <f>((I694+L694)*$AI$7)+(J694*$AI$8)</f>
        <v>0.16340959500000002</v>
      </c>
      <c r="AJ694" s="91">
        <f>((I694+L694)*$AJ$7)+(J694*$AJ$8)</f>
        <v>0.24913419374999995</v>
      </c>
      <c r="AK694" s="92">
        <f>J694*$AK$8</f>
        <v>50.943769999999994</v>
      </c>
      <c r="AL694" s="56">
        <f>($L694)*AL$8</f>
        <v>0.25324999999999998</v>
      </c>
      <c r="AM694" s="91">
        <f>($F694+$G694)*AM$7</f>
        <v>0</v>
      </c>
      <c r="AN694" s="92"/>
      <c r="AO694" s="92"/>
    </row>
    <row r="695" spans="1:41" ht="15.75" customHeight="1" outlineLevel="1" x14ac:dyDescent="0.25">
      <c r="A695" s="58">
        <v>5</v>
      </c>
      <c r="B695" s="59" t="s">
        <v>66</v>
      </c>
      <c r="C695" s="45">
        <v>1</v>
      </c>
      <c r="D695" s="45">
        <v>1</v>
      </c>
      <c r="E695" s="45">
        <v>1</v>
      </c>
      <c r="F695" s="60">
        <v>3.17</v>
      </c>
      <c r="G695" s="46">
        <v>7.4</v>
      </c>
      <c r="H695" s="46">
        <v>0.35</v>
      </c>
      <c r="I695" s="81">
        <f>(($G695*$H695)+$F695)*$C695*$D695*$E695</f>
        <v>5.76</v>
      </c>
      <c r="J695" s="28">
        <f t="shared" si="482"/>
        <v>3.17</v>
      </c>
      <c r="K695" s="28">
        <f t="shared" si="482"/>
        <v>3.17</v>
      </c>
      <c r="L695" s="2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9"/>
      <c r="AF695" s="39"/>
      <c r="AG695" s="43">
        <f>($F695+$G695)*AG$7</f>
        <v>0</v>
      </c>
      <c r="AH695" s="56">
        <f>((I695+L695)*$AH$7)+(J695*$AH$8)</f>
        <v>1.5816140476190474</v>
      </c>
      <c r="AI695" s="56">
        <f>((I695+L695)*$AI$7)+(J695*$AI$8)</f>
        <v>0.31726200000000004</v>
      </c>
      <c r="AJ695" s="56">
        <f>((I695+L695)*$AJ$7)+(J695*$AJ$8)</f>
        <v>0.48369749999999995</v>
      </c>
      <c r="AK695" s="61">
        <f>J695*$AK$8</f>
        <v>159.41929999999999</v>
      </c>
      <c r="AL695" s="56">
        <f>($L695)*AL$8</f>
        <v>0</v>
      </c>
      <c r="AM695" s="43">
        <f>($F695+$G695)*AM$7</f>
        <v>0</v>
      </c>
      <c r="AN695" s="49"/>
      <c r="AO695" s="49"/>
    </row>
    <row r="696" spans="1:41" ht="15.75" customHeight="1" outlineLevel="1" x14ac:dyDescent="0.25">
      <c r="A696" s="99"/>
      <c r="B696" s="34"/>
      <c r="C696" s="35"/>
      <c r="D696" s="35"/>
      <c r="E696" s="35"/>
      <c r="F696" s="36"/>
      <c r="G696" s="37"/>
      <c r="H696" s="37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81"/>
      <c r="T696" s="28"/>
      <c r="U696" s="28"/>
      <c r="V696" s="38"/>
      <c r="W696" s="38"/>
      <c r="X696" s="38"/>
      <c r="Y696" s="38"/>
      <c r="Z696" s="38"/>
      <c r="AA696" s="38"/>
      <c r="AB696" s="38"/>
      <c r="AC696" s="38"/>
      <c r="AD696" s="38"/>
      <c r="AE696" s="39"/>
      <c r="AF696" s="39"/>
      <c r="AG696" s="40"/>
      <c r="AH696" s="41"/>
      <c r="AI696" s="41"/>
      <c r="AJ696" s="41"/>
      <c r="AK696" s="42"/>
      <c r="AL696" s="56"/>
      <c r="AM696" s="40"/>
      <c r="AN696" s="100"/>
      <c r="AO696" s="100"/>
    </row>
    <row r="697" spans="1:41" ht="15.75" customHeight="1" outlineLevel="1" x14ac:dyDescent="0.25">
      <c r="A697" s="33"/>
      <c r="B697" s="44" t="s">
        <v>162</v>
      </c>
      <c r="C697" s="45"/>
      <c r="D697" s="45"/>
      <c r="E697" s="45"/>
      <c r="F697" s="46"/>
      <c r="G697" s="46"/>
      <c r="H697" s="46"/>
      <c r="I697" s="38"/>
      <c r="J697" s="46"/>
      <c r="K697" s="46"/>
      <c r="L697" s="46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9"/>
      <c r="AF697" s="39"/>
      <c r="AG697" s="47"/>
      <c r="AH697" s="47"/>
      <c r="AI697" s="47"/>
      <c r="AJ697" s="48"/>
      <c r="AK697" s="49"/>
      <c r="AL697" s="56"/>
      <c r="AM697" s="47"/>
      <c r="AN697" s="49"/>
      <c r="AO697" s="49"/>
    </row>
    <row r="698" spans="1:41" ht="15.75" customHeight="1" outlineLevel="1" x14ac:dyDescent="0.25">
      <c r="A698" s="58">
        <v>1</v>
      </c>
      <c r="B698" s="59" t="s">
        <v>63</v>
      </c>
      <c r="C698" s="45">
        <v>1</v>
      </c>
      <c r="D698" s="45">
        <v>1</v>
      </c>
      <c r="E698" s="45">
        <v>1</v>
      </c>
      <c r="F698" s="60">
        <v>5.3639999999999999</v>
      </c>
      <c r="G698" s="46">
        <v>9.65</v>
      </c>
      <c r="H698" s="46">
        <v>0.3</v>
      </c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81">
        <f>(($G698*$H698)+$F698)*$C698*$D698*$E698</f>
        <v>8.2590000000000003</v>
      </c>
      <c r="T698" s="28">
        <f>(($F698))*$C698*$D698*$E698</f>
        <v>5.3639999999999999</v>
      </c>
      <c r="U698" s="28">
        <f>(($F698))*$C698*$D698*$E698</f>
        <v>5.3639999999999999</v>
      </c>
      <c r="V698" s="38"/>
      <c r="W698" s="38"/>
      <c r="X698" s="38"/>
      <c r="Y698" s="38"/>
      <c r="Z698" s="38"/>
      <c r="AA698" s="38"/>
      <c r="AB698" s="38"/>
      <c r="AC698" s="38"/>
      <c r="AD698" s="38"/>
      <c r="AE698" s="39"/>
      <c r="AF698" s="39"/>
      <c r="AG698" s="43">
        <f>($F698+$G698)*AG$7</f>
        <v>0</v>
      </c>
      <c r="AH698" s="56">
        <f>((S698+U698)*$AH$7)+(T698*$AH$8)</f>
        <v>3.1829655928571432</v>
      </c>
      <c r="AI698" s="56">
        <f>((S698+U698)*$AI$7)+(T698*$AI$8)</f>
        <v>0.63848322000000013</v>
      </c>
      <c r="AJ698" s="56">
        <f>((S698+U698)*$AJ$7)+(T698*$AJ$8)</f>
        <v>0.9734312249999999</v>
      </c>
      <c r="AK698" s="61">
        <f>T698*$AK$8</f>
        <v>269.75556</v>
      </c>
      <c r="AL698" s="56">
        <f t="shared" ref="AL698:AL709" si="483">($L698)*AL$8</f>
        <v>0</v>
      </c>
      <c r="AM698" s="43">
        <f>($F698+$G698)*AM$7</f>
        <v>0</v>
      </c>
      <c r="AN698" s="49"/>
      <c r="AO698" s="49"/>
    </row>
    <row r="699" spans="1:41" ht="15.75" customHeight="1" outlineLevel="1" x14ac:dyDescent="0.25">
      <c r="A699" s="58">
        <f>1+A698</f>
        <v>2</v>
      </c>
      <c r="B699" s="59" t="s">
        <v>14</v>
      </c>
      <c r="C699" s="45">
        <v>1</v>
      </c>
      <c r="D699" s="45">
        <v>1</v>
      </c>
      <c r="E699" s="45">
        <v>1</v>
      </c>
      <c r="F699" s="60">
        <v>2.2189999999999999</v>
      </c>
      <c r="G699" s="46">
        <v>6.5</v>
      </c>
      <c r="H699" s="46">
        <v>0.3</v>
      </c>
      <c r="I699" s="63"/>
      <c r="J699" s="63"/>
      <c r="K699" s="63"/>
      <c r="L699" s="63"/>
      <c r="M699" s="81"/>
      <c r="N699" s="28"/>
      <c r="O699" s="28"/>
      <c r="P699" s="81">
        <f>(($G699*$H699)+$F699)*$C699*$D699*$E699</f>
        <v>4.1689999999999996</v>
      </c>
      <c r="Q699" s="28">
        <f>(($F699))*$C699*$D699*$E699</f>
        <v>2.2189999999999999</v>
      </c>
      <c r="R699" s="28">
        <f>(($F699))*$C699*$D699*$E699</f>
        <v>2.2189999999999999</v>
      </c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9"/>
      <c r="AF699" s="39"/>
      <c r="AG699" s="43">
        <f>($F699+$G699)*AG$7</f>
        <v>0</v>
      </c>
      <c r="AH699" s="56">
        <f>((P699+R699)*$AH$7)+(Q699*$AH$8)</f>
        <v>1.415087080952381</v>
      </c>
      <c r="AI699" s="56">
        <f>((P699+R699)*$AI$7)+(Q699*$AI$8)</f>
        <v>0.28385771999999998</v>
      </c>
      <c r="AJ699" s="56">
        <f>((P699+R699)*$AJ$7)+(Q699*$AJ$8)</f>
        <v>0.43276934999999994</v>
      </c>
      <c r="AK699" s="61">
        <f>Q699*$AK$8</f>
        <v>111.59350999999999</v>
      </c>
      <c r="AL699" s="56">
        <f t="shared" si="483"/>
        <v>0</v>
      </c>
      <c r="AM699" s="43">
        <f>($F699+$G699)*AM$7</f>
        <v>0</v>
      </c>
      <c r="AN699" s="49"/>
      <c r="AO699" s="49"/>
    </row>
    <row r="700" spans="1:41" s="93" customFormat="1" ht="15.75" customHeight="1" outlineLevel="1" x14ac:dyDescent="0.25">
      <c r="A700" s="82">
        <f t="shared" ref="A700:A701" si="484">1+A699</f>
        <v>3</v>
      </c>
      <c r="B700" s="83" t="s">
        <v>59</v>
      </c>
      <c r="C700" s="84">
        <v>1</v>
      </c>
      <c r="D700" s="84">
        <v>1</v>
      </c>
      <c r="E700" s="84">
        <v>1</v>
      </c>
      <c r="F700" s="85">
        <v>1.72</v>
      </c>
      <c r="G700" s="86">
        <v>5.25</v>
      </c>
      <c r="H700" s="46">
        <v>0.35</v>
      </c>
      <c r="I700" s="87">
        <f>(($G700*$H700)+$F700)*$C700*$D700*$E700</f>
        <v>3.5575000000000001</v>
      </c>
      <c r="J700" s="88">
        <f t="shared" ref="J700:K702" si="485">(($F700))*$C700*$D700*$E700</f>
        <v>1.72</v>
      </c>
      <c r="K700" s="88">
        <f t="shared" si="485"/>
        <v>1.72</v>
      </c>
      <c r="L700" s="88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  <c r="AD700" s="89"/>
      <c r="AE700" s="90"/>
      <c r="AF700" s="90"/>
      <c r="AG700" s="91">
        <f>($F700+$G700)*AG$7</f>
        <v>0</v>
      </c>
      <c r="AH700" s="91">
        <f>((I700+L700)*$AH$7)+(J700*$AH$8)</f>
        <v>0.91465655357142861</v>
      </c>
      <c r="AI700" s="91">
        <f>((I700+L700)*$AI$7)+(J700*$AI$8)</f>
        <v>0.18347445000000001</v>
      </c>
      <c r="AJ700" s="91">
        <f>((I700+L700)*$AJ$7)+(J700*$AJ$8)</f>
        <v>0.27972506249999995</v>
      </c>
      <c r="AK700" s="92">
        <f>J700*$AK$8</f>
        <v>86.498800000000003</v>
      </c>
      <c r="AL700" s="56">
        <f t="shared" si="483"/>
        <v>0</v>
      </c>
      <c r="AM700" s="91">
        <f>($F700+$G700)*AM$7</f>
        <v>0</v>
      </c>
      <c r="AN700" s="92"/>
      <c r="AO700" s="92"/>
    </row>
    <row r="701" spans="1:41" s="93" customFormat="1" ht="15.75" customHeight="1" outlineLevel="1" x14ac:dyDescent="0.25">
      <c r="A701" s="82">
        <f t="shared" si="484"/>
        <v>4</v>
      </c>
      <c r="B701" s="83" t="s">
        <v>65</v>
      </c>
      <c r="C701" s="84">
        <v>1</v>
      </c>
      <c r="D701" s="84">
        <v>1</v>
      </c>
      <c r="E701" s="84">
        <v>1</v>
      </c>
      <c r="F701" s="85">
        <v>1.0129999999999999</v>
      </c>
      <c r="G701" s="86">
        <v>4.2</v>
      </c>
      <c r="H701" s="86">
        <f>H700+H700</f>
        <v>0.7</v>
      </c>
      <c r="I701" s="87">
        <f>(($G701*$H701)+$F701)*$C701*$D701*$E701</f>
        <v>3.9529999999999998</v>
      </c>
      <c r="J701" s="88">
        <f t="shared" si="485"/>
        <v>1.0129999999999999</v>
      </c>
      <c r="K701" s="88">
        <f t="shared" si="485"/>
        <v>1.0129999999999999</v>
      </c>
      <c r="L701" s="88">
        <f>F701*0.25</f>
        <v>0.25324999999999998</v>
      </c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89"/>
      <c r="AD701" s="89"/>
      <c r="AE701" s="90"/>
      <c r="AF701" s="90"/>
      <c r="AG701" s="91">
        <f>($F701+$G701)*AG$7</f>
        <v>0</v>
      </c>
      <c r="AH701" s="91">
        <f>((I701+L701)*$AH$7)+(J701*$AH$8)</f>
        <v>0.81462926845238093</v>
      </c>
      <c r="AI701" s="91">
        <f>((I701+L701)*$AI$7)+(J701*$AI$8)</f>
        <v>0.16340959500000002</v>
      </c>
      <c r="AJ701" s="91">
        <f>((I701+L701)*$AJ$7)+(J701*$AJ$8)</f>
        <v>0.24913419374999995</v>
      </c>
      <c r="AK701" s="92">
        <f>J701*$AK$8</f>
        <v>50.943769999999994</v>
      </c>
      <c r="AL701" s="56">
        <f t="shared" si="483"/>
        <v>0.25324999999999998</v>
      </c>
      <c r="AM701" s="91">
        <f>($F701+$G701)*AM$7</f>
        <v>0</v>
      </c>
      <c r="AN701" s="92"/>
      <c r="AO701" s="92"/>
    </row>
    <row r="702" spans="1:41" ht="15.75" customHeight="1" outlineLevel="1" x14ac:dyDescent="0.25">
      <c r="A702" s="58">
        <v>5</v>
      </c>
      <c r="B702" s="59" t="s">
        <v>66</v>
      </c>
      <c r="C702" s="45">
        <v>1</v>
      </c>
      <c r="D702" s="45">
        <v>1</v>
      </c>
      <c r="E702" s="45">
        <v>1</v>
      </c>
      <c r="F702" s="60">
        <v>3.07</v>
      </c>
      <c r="G702" s="46">
        <v>7.25</v>
      </c>
      <c r="H702" s="46">
        <v>0.35</v>
      </c>
      <c r="I702" s="81">
        <f>(($G702*$H702)+$F702)*$C702*$D702*$E702</f>
        <v>5.6074999999999999</v>
      </c>
      <c r="J702" s="28">
        <f t="shared" si="485"/>
        <v>3.07</v>
      </c>
      <c r="K702" s="28">
        <f t="shared" si="485"/>
        <v>3.07</v>
      </c>
      <c r="L702" s="2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9"/>
      <c r="AF702" s="39"/>
      <c r="AG702" s="43">
        <f>($F702+$G702)*AG$7</f>
        <v>0</v>
      </c>
      <c r="AH702" s="56">
        <f>((I702+L702)*$AH$7)+(J702*$AH$8)</f>
        <v>1.5355381011904763</v>
      </c>
      <c r="AI702" s="56">
        <f>((I702+L702)*$AI$7)+(J702*$AI$8)</f>
        <v>0.30801944999999997</v>
      </c>
      <c r="AJ702" s="56">
        <f>((I702+L702)*$AJ$7)+(J702*$AJ$8)</f>
        <v>0.46960631249999996</v>
      </c>
      <c r="AK702" s="61">
        <f>J702*$AK$8</f>
        <v>154.3903</v>
      </c>
      <c r="AL702" s="56">
        <f t="shared" si="483"/>
        <v>0</v>
      </c>
      <c r="AM702" s="43">
        <f>($F702+$G702)*AM$7</f>
        <v>0</v>
      </c>
      <c r="AN702" s="49"/>
      <c r="AO702" s="49"/>
    </row>
    <row r="703" spans="1:41" ht="15.75" customHeight="1" outlineLevel="1" x14ac:dyDescent="0.25">
      <c r="A703" s="99"/>
      <c r="B703" s="34"/>
      <c r="C703" s="35"/>
      <c r="D703" s="35"/>
      <c r="E703" s="35"/>
      <c r="F703" s="36"/>
      <c r="G703" s="37"/>
      <c r="H703" s="37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81"/>
      <c r="T703" s="28"/>
      <c r="U703" s="28"/>
      <c r="V703" s="38"/>
      <c r="W703" s="38"/>
      <c r="X703" s="38"/>
      <c r="Y703" s="38"/>
      <c r="Z703" s="38"/>
      <c r="AA703" s="38"/>
      <c r="AB703" s="38"/>
      <c r="AC703" s="38"/>
      <c r="AD703" s="38"/>
      <c r="AE703" s="39"/>
      <c r="AF703" s="39"/>
      <c r="AG703" s="40"/>
      <c r="AH703" s="41"/>
      <c r="AI703" s="41"/>
      <c r="AJ703" s="41"/>
      <c r="AK703" s="42"/>
      <c r="AL703" s="56">
        <f t="shared" si="483"/>
        <v>0</v>
      </c>
      <c r="AM703" s="40"/>
      <c r="AN703" s="100"/>
      <c r="AO703" s="100"/>
    </row>
    <row r="704" spans="1:41" ht="15.75" customHeight="1" outlineLevel="1" x14ac:dyDescent="0.25">
      <c r="A704" s="33"/>
      <c r="B704" s="44" t="s">
        <v>163</v>
      </c>
      <c r="C704" s="45"/>
      <c r="D704" s="45"/>
      <c r="E704" s="45"/>
      <c r="F704" s="46"/>
      <c r="G704" s="46"/>
      <c r="H704" s="46"/>
      <c r="I704" s="38"/>
      <c r="J704" s="46"/>
      <c r="K704" s="46"/>
      <c r="L704" s="46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9"/>
      <c r="AF704" s="39"/>
      <c r="AG704" s="47"/>
      <c r="AH704" s="47"/>
      <c r="AI704" s="47"/>
      <c r="AJ704" s="48"/>
      <c r="AK704" s="49"/>
      <c r="AL704" s="56">
        <f t="shared" si="483"/>
        <v>0</v>
      </c>
      <c r="AM704" s="47"/>
      <c r="AN704" s="49"/>
      <c r="AO704" s="49"/>
    </row>
    <row r="705" spans="1:41" ht="15.75" customHeight="1" outlineLevel="1" x14ac:dyDescent="0.25">
      <c r="A705" s="58">
        <v>1</v>
      </c>
      <c r="B705" s="59" t="s">
        <v>63</v>
      </c>
      <c r="C705" s="45">
        <v>1</v>
      </c>
      <c r="D705" s="45">
        <v>1</v>
      </c>
      <c r="E705" s="45">
        <v>1</v>
      </c>
      <c r="F705" s="60">
        <v>6.22</v>
      </c>
      <c r="G705" s="46">
        <v>10.65</v>
      </c>
      <c r="H705" s="46">
        <v>0.3</v>
      </c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81">
        <f>(($G705*$H705)+$F705)*$C705*$D705*$E705</f>
        <v>9.4149999999999991</v>
      </c>
      <c r="T705" s="28">
        <f>(($F705))*$C705*$D705*$E705</f>
        <v>6.22</v>
      </c>
      <c r="U705" s="28">
        <f>(($F705))*$C705*$D705*$E705</f>
        <v>6.22</v>
      </c>
      <c r="V705" s="38"/>
      <c r="W705" s="38"/>
      <c r="X705" s="38"/>
      <c r="Y705" s="38"/>
      <c r="Z705" s="38"/>
      <c r="AA705" s="38"/>
      <c r="AB705" s="38"/>
      <c r="AC705" s="38"/>
      <c r="AD705" s="38"/>
      <c r="AE705" s="39"/>
      <c r="AF705" s="39"/>
      <c r="AG705" s="43">
        <f>($F705+$G705)*AG$7</f>
        <v>0</v>
      </c>
      <c r="AH705" s="56">
        <f>((S705+U705)*$AH$7)+(T705*$AH$8)</f>
        <v>3.6697367261904761</v>
      </c>
      <c r="AI705" s="56">
        <f>((S705+U705)*$AI$7)+(T705*$AI$8)</f>
        <v>0.73612650000000002</v>
      </c>
      <c r="AJ705" s="56">
        <f>((S705+U705)*$AJ$7)+(T705*$AJ$8)</f>
        <v>1.1222981249999997</v>
      </c>
      <c r="AK705" s="61">
        <f>T705*$AK$8</f>
        <v>312.80379999999997</v>
      </c>
      <c r="AL705" s="56">
        <f t="shared" si="483"/>
        <v>0</v>
      </c>
      <c r="AM705" s="43">
        <f>($F705+$G705)*AM$7</f>
        <v>0</v>
      </c>
      <c r="AN705" s="49"/>
      <c r="AO705" s="49"/>
    </row>
    <row r="706" spans="1:41" ht="15.75" customHeight="1" outlineLevel="1" x14ac:dyDescent="0.25">
      <c r="A706" s="58">
        <f>1+A705</f>
        <v>2</v>
      </c>
      <c r="B706" s="59" t="s">
        <v>14</v>
      </c>
      <c r="C706" s="45">
        <v>1</v>
      </c>
      <c r="D706" s="45">
        <v>1</v>
      </c>
      <c r="E706" s="45">
        <v>1</v>
      </c>
      <c r="F706" s="60">
        <v>2.2189999999999999</v>
      </c>
      <c r="G706" s="46">
        <v>6.5</v>
      </c>
      <c r="H706" s="46">
        <v>0.3</v>
      </c>
      <c r="I706" s="63"/>
      <c r="J706" s="63"/>
      <c r="K706" s="63"/>
      <c r="L706" s="63"/>
      <c r="M706" s="81"/>
      <c r="N706" s="28"/>
      <c r="O706" s="28"/>
      <c r="P706" s="81">
        <f>(($G706*$H706)+$F706)*$C706*$D706*$E706</f>
        <v>4.1689999999999996</v>
      </c>
      <c r="Q706" s="28">
        <f>(($F706))*$C706*$D706*$E706</f>
        <v>2.2189999999999999</v>
      </c>
      <c r="R706" s="28">
        <f>(($F706))*$C706*$D706*$E706</f>
        <v>2.2189999999999999</v>
      </c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9"/>
      <c r="AF706" s="39"/>
      <c r="AG706" s="43">
        <f>($F706+$G706)*AG$7</f>
        <v>0</v>
      </c>
      <c r="AH706" s="56">
        <f>((P706+R706)*$AH$7)+(Q706*$AH$8)</f>
        <v>1.415087080952381</v>
      </c>
      <c r="AI706" s="56">
        <f>((P706+R706)*$AI$7)+(Q706*$AI$8)</f>
        <v>0.28385771999999998</v>
      </c>
      <c r="AJ706" s="56">
        <f>((P706+R706)*$AJ$7)+(Q706*$AJ$8)</f>
        <v>0.43276934999999994</v>
      </c>
      <c r="AK706" s="61">
        <f>Q706*$AK$8</f>
        <v>111.59350999999999</v>
      </c>
      <c r="AL706" s="56">
        <f t="shared" si="483"/>
        <v>0</v>
      </c>
      <c r="AM706" s="43">
        <f>($F706+$G706)*AM$7</f>
        <v>0</v>
      </c>
      <c r="AN706" s="49"/>
      <c r="AO706" s="49"/>
    </row>
    <row r="707" spans="1:41" s="93" customFormat="1" ht="15.75" customHeight="1" outlineLevel="1" x14ac:dyDescent="0.25">
      <c r="A707" s="82">
        <f t="shared" ref="A707:A708" si="486">1+A706</f>
        <v>3</v>
      </c>
      <c r="B707" s="83" t="s">
        <v>59</v>
      </c>
      <c r="C707" s="84">
        <v>1</v>
      </c>
      <c r="D707" s="84">
        <v>1</v>
      </c>
      <c r="E707" s="84">
        <v>1</v>
      </c>
      <c r="F707" s="85">
        <v>1.72</v>
      </c>
      <c r="G707" s="86">
        <v>5.25</v>
      </c>
      <c r="H707" s="46">
        <v>0.35</v>
      </c>
      <c r="I707" s="87">
        <f>(($G707*$H707)+$F707)*$C707*$D707*$E707</f>
        <v>3.5575000000000001</v>
      </c>
      <c r="J707" s="88">
        <f t="shared" ref="J707:K709" si="487">(($F707))*$C707*$D707*$E707</f>
        <v>1.72</v>
      </c>
      <c r="K707" s="88">
        <f t="shared" si="487"/>
        <v>1.72</v>
      </c>
      <c r="L707" s="88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  <c r="AD707" s="89"/>
      <c r="AE707" s="90"/>
      <c r="AF707" s="90"/>
      <c r="AG707" s="91">
        <f>($F707+$G707)*AG$7</f>
        <v>0</v>
      </c>
      <c r="AH707" s="91">
        <f>((I707+L707)*$AH$7)+(J707*$AH$8)</f>
        <v>0.91465655357142861</v>
      </c>
      <c r="AI707" s="91">
        <f>((I707+L707)*$AI$7)+(J707*$AI$8)</f>
        <v>0.18347445000000001</v>
      </c>
      <c r="AJ707" s="91">
        <f>((I707+L707)*$AJ$7)+(J707*$AJ$8)</f>
        <v>0.27972506249999995</v>
      </c>
      <c r="AK707" s="92">
        <f>J707*$AK$8</f>
        <v>86.498800000000003</v>
      </c>
      <c r="AL707" s="56">
        <f t="shared" si="483"/>
        <v>0</v>
      </c>
      <c r="AM707" s="91">
        <f>($F707+$G707)*AM$7</f>
        <v>0</v>
      </c>
      <c r="AN707" s="92"/>
      <c r="AO707" s="92"/>
    </row>
    <row r="708" spans="1:41" s="93" customFormat="1" ht="15.75" customHeight="1" outlineLevel="1" x14ac:dyDescent="0.25">
      <c r="A708" s="82">
        <f t="shared" si="486"/>
        <v>4</v>
      </c>
      <c r="B708" s="83" t="s">
        <v>65</v>
      </c>
      <c r="C708" s="84">
        <v>1</v>
      </c>
      <c r="D708" s="84">
        <v>1</v>
      </c>
      <c r="E708" s="84">
        <v>1</v>
      </c>
      <c r="F708" s="85">
        <v>1.0129999999999999</v>
      </c>
      <c r="G708" s="86">
        <v>4.2</v>
      </c>
      <c r="H708" s="86">
        <f>H707+H707</f>
        <v>0.7</v>
      </c>
      <c r="I708" s="87">
        <f>(($G708*$H708)+$F708)*$C708*$D708*$E708</f>
        <v>3.9529999999999998</v>
      </c>
      <c r="J708" s="88">
        <f t="shared" si="487"/>
        <v>1.0129999999999999</v>
      </c>
      <c r="K708" s="88">
        <f t="shared" si="487"/>
        <v>1.0129999999999999</v>
      </c>
      <c r="L708" s="88">
        <f>F708*0.25</f>
        <v>0.25324999999999998</v>
      </c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  <c r="AD708" s="89"/>
      <c r="AE708" s="90"/>
      <c r="AF708" s="90"/>
      <c r="AG708" s="91">
        <f>($F708+$G708)*AG$7</f>
        <v>0</v>
      </c>
      <c r="AH708" s="91">
        <f>((I708+L708)*$AH$7)+(J708*$AH$8)</f>
        <v>0.81462926845238093</v>
      </c>
      <c r="AI708" s="91">
        <f>((I708+L708)*$AI$7)+(J708*$AI$8)</f>
        <v>0.16340959500000002</v>
      </c>
      <c r="AJ708" s="91">
        <f>((I708+L708)*$AJ$7)+(J708*$AJ$8)</f>
        <v>0.24913419374999995</v>
      </c>
      <c r="AK708" s="92">
        <f>J708*$AK$8</f>
        <v>50.943769999999994</v>
      </c>
      <c r="AL708" s="56">
        <f t="shared" si="483"/>
        <v>0.25324999999999998</v>
      </c>
      <c r="AM708" s="91">
        <f>($F708+$G708)*AM$7</f>
        <v>0</v>
      </c>
      <c r="AN708" s="92"/>
      <c r="AO708" s="92"/>
    </row>
    <row r="709" spans="1:41" ht="15.75" customHeight="1" outlineLevel="1" x14ac:dyDescent="0.25">
      <c r="A709" s="58">
        <v>5</v>
      </c>
      <c r="B709" s="59" t="s">
        <v>66</v>
      </c>
      <c r="C709" s="45">
        <v>1</v>
      </c>
      <c r="D709" s="45">
        <v>1</v>
      </c>
      <c r="E709" s="45">
        <v>1</v>
      </c>
      <c r="F709" s="60">
        <v>3.07</v>
      </c>
      <c r="G709" s="46">
        <v>7.25</v>
      </c>
      <c r="H709" s="46">
        <v>0.35</v>
      </c>
      <c r="I709" s="81">
        <f>(($G709*$H709)+$F709)*$C709*$D709*$E709</f>
        <v>5.6074999999999999</v>
      </c>
      <c r="J709" s="28">
        <f t="shared" si="487"/>
        <v>3.07</v>
      </c>
      <c r="K709" s="28">
        <f t="shared" si="487"/>
        <v>3.07</v>
      </c>
      <c r="L709" s="2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9"/>
      <c r="AF709" s="39"/>
      <c r="AG709" s="43">
        <f>($F709+$G709)*AG$7</f>
        <v>0</v>
      </c>
      <c r="AH709" s="56">
        <f>((I709+L709)*$AH$7)+(J709*$AH$8)</f>
        <v>1.5355381011904763</v>
      </c>
      <c r="AI709" s="56">
        <f>((I709+L709)*$AI$7)+(J709*$AI$8)</f>
        <v>0.30801944999999997</v>
      </c>
      <c r="AJ709" s="56">
        <f>((I709+L709)*$AJ$7)+(J709*$AJ$8)</f>
        <v>0.46960631249999996</v>
      </c>
      <c r="AK709" s="61">
        <f>J709*$AK$8</f>
        <v>154.3903</v>
      </c>
      <c r="AL709" s="56">
        <f t="shared" si="483"/>
        <v>0</v>
      </c>
      <c r="AM709" s="43">
        <f>($F709+$G709)*AM$7</f>
        <v>0</v>
      </c>
      <c r="AN709" s="49"/>
      <c r="AO709" s="49"/>
    </row>
    <row r="710" spans="1:41" ht="15.75" customHeight="1" outlineLevel="1" x14ac:dyDescent="0.25">
      <c r="A710" s="99"/>
      <c r="B710" s="34"/>
      <c r="C710" s="35"/>
      <c r="D710" s="35"/>
      <c r="E710" s="35"/>
      <c r="F710" s="36"/>
      <c r="G710" s="37"/>
      <c r="H710" s="37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81"/>
      <c r="T710" s="28"/>
      <c r="U710" s="28"/>
      <c r="V710" s="38"/>
      <c r="W710" s="38"/>
      <c r="X710" s="38"/>
      <c r="Y710" s="38"/>
      <c r="Z710" s="38"/>
      <c r="AA710" s="38"/>
      <c r="AB710" s="38"/>
      <c r="AC710" s="38"/>
      <c r="AD710" s="38"/>
      <c r="AE710" s="39"/>
      <c r="AF710" s="39"/>
      <c r="AG710" s="40"/>
      <c r="AH710" s="41"/>
      <c r="AI710" s="41"/>
      <c r="AJ710" s="41"/>
      <c r="AK710" s="42"/>
      <c r="AL710" s="56"/>
      <c r="AM710" s="40"/>
      <c r="AN710" s="100"/>
      <c r="AO710" s="100"/>
    </row>
    <row r="711" spans="1:41" ht="15.75" customHeight="1" outlineLevel="1" x14ac:dyDescent="0.25">
      <c r="A711" s="33"/>
      <c r="B711" s="44" t="s">
        <v>164</v>
      </c>
      <c r="C711" s="45"/>
      <c r="D711" s="45"/>
      <c r="E711" s="45"/>
      <c r="F711" s="46"/>
      <c r="G711" s="46"/>
      <c r="H711" s="46"/>
      <c r="I711" s="38"/>
      <c r="J711" s="46"/>
      <c r="K711" s="46"/>
      <c r="L711" s="46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9"/>
      <c r="AF711" s="39"/>
      <c r="AG711" s="47"/>
      <c r="AH711" s="47"/>
      <c r="AI711" s="47"/>
      <c r="AJ711" s="48"/>
      <c r="AK711" s="49"/>
      <c r="AL711" s="56"/>
      <c r="AM711" s="47"/>
      <c r="AN711" s="49"/>
      <c r="AO711" s="49"/>
    </row>
    <row r="712" spans="1:41" ht="15.75" customHeight="1" outlineLevel="1" x14ac:dyDescent="0.25">
      <c r="A712" s="58">
        <v>1</v>
      </c>
      <c r="B712" s="59" t="s">
        <v>63</v>
      </c>
      <c r="C712" s="45">
        <v>1</v>
      </c>
      <c r="D712" s="45">
        <v>1</v>
      </c>
      <c r="E712" s="45">
        <v>1</v>
      </c>
      <c r="F712" s="60">
        <v>6.22</v>
      </c>
      <c r="G712" s="46">
        <v>10.65</v>
      </c>
      <c r="H712" s="46">
        <v>0.3</v>
      </c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81">
        <f>(($G712*$H712)+$F712)*$C712*$D712*$E712</f>
        <v>9.4149999999999991</v>
      </c>
      <c r="T712" s="28">
        <f>(($F712))*$C712*$D712*$E712</f>
        <v>6.22</v>
      </c>
      <c r="U712" s="28">
        <f>(($F712))*$C712*$D712*$E712</f>
        <v>6.22</v>
      </c>
      <c r="V712" s="38"/>
      <c r="W712" s="38"/>
      <c r="X712" s="38"/>
      <c r="Y712" s="38"/>
      <c r="Z712" s="38"/>
      <c r="AA712" s="38"/>
      <c r="AB712" s="38"/>
      <c r="AC712" s="38"/>
      <c r="AD712" s="38"/>
      <c r="AE712" s="39"/>
      <c r="AF712" s="39"/>
      <c r="AG712" s="43">
        <f t="shared" ref="AG712:AG717" si="488">($F712+$G712)*AG$7</f>
        <v>0</v>
      </c>
      <c r="AH712" s="56">
        <f>((S712+U712)*$AH$7)+(T712*$AH$8)</f>
        <v>3.6697367261904761</v>
      </c>
      <c r="AI712" s="56">
        <f>((S712+U712)*$AI$7)+(T712*$AI$8)</f>
        <v>0.73612650000000002</v>
      </c>
      <c r="AJ712" s="56">
        <f>((S712+U712)*$AJ$7)+(T712*$AJ$8)</f>
        <v>1.1222981249999997</v>
      </c>
      <c r="AK712" s="61">
        <f>T712*$AK$8</f>
        <v>312.80379999999997</v>
      </c>
      <c r="AL712" s="56">
        <f t="shared" ref="AL712:AL717" si="489">($L712)*AL$8</f>
        <v>0</v>
      </c>
      <c r="AM712" s="43">
        <f t="shared" ref="AM712:AM717" si="490">($F712+$G712)*AM$7</f>
        <v>0</v>
      </c>
      <c r="AN712" s="49"/>
      <c r="AO712" s="49"/>
    </row>
    <row r="713" spans="1:41" ht="15.75" customHeight="1" outlineLevel="1" x14ac:dyDescent="0.25">
      <c r="A713" s="58">
        <f>1+A712</f>
        <v>2</v>
      </c>
      <c r="B713" s="59" t="s">
        <v>14</v>
      </c>
      <c r="C713" s="45">
        <v>1</v>
      </c>
      <c r="D713" s="45">
        <v>1</v>
      </c>
      <c r="E713" s="45">
        <v>1</v>
      </c>
      <c r="F713" s="60">
        <v>2.218</v>
      </c>
      <c r="G713" s="46">
        <v>6.5</v>
      </c>
      <c r="H713" s="46">
        <v>0.3</v>
      </c>
      <c r="I713" s="63"/>
      <c r="J713" s="63"/>
      <c r="K713" s="63"/>
      <c r="L713" s="63"/>
      <c r="M713" s="81"/>
      <c r="N713" s="28"/>
      <c r="O713" s="28"/>
      <c r="P713" s="81">
        <f>(($G713*$H713)+$F713)*$C713*$D713*$E713</f>
        <v>4.1680000000000001</v>
      </c>
      <c r="Q713" s="28">
        <f>(($F713))*$C713*$D713*$E713</f>
        <v>2.218</v>
      </c>
      <c r="R713" s="28">
        <f>(($F713))*$C713*$D713*$E713</f>
        <v>2.218</v>
      </c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9"/>
      <c r="AF713" s="39"/>
      <c r="AG713" s="43">
        <f t="shared" si="488"/>
        <v>0</v>
      </c>
      <c r="AH713" s="56">
        <f>((P713+R713)*$AH$7)+(Q713*$AH$8)</f>
        <v>1.4145642333333335</v>
      </c>
      <c r="AI713" s="56">
        <f>((P713+R713)*$AI$7)+(Q713*$AI$8)</f>
        <v>0.28375284000000001</v>
      </c>
      <c r="AJ713" s="56">
        <f>((P713+R713)*$AJ$7)+(Q713*$AJ$8)</f>
        <v>0.43260944999999995</v>
      </c>
      <c r="AK713" s="61">
        <f>Q713*$AK$8</f>
        <v>111.54321999999999</v>
      </c>
      <c r="AL713" s="56">
        <f t="shared" si="489"/>
        <v>0</v>
      </c>
      <c r="AM713" s="43">
        <f t="shared" si="490"/>
        <v>0</v>
      </c>
      <c r="AN713" s="49"/>
      <c r="AO713" s="49"/>
    </row>
    <row r="714" spans="1:41" s="93" customFormat="1" ht="15.75" customHeight="1" outlineLevel="1" x14ac:dyDescent="0.25">
      <c r="A714" s="82">
        <f t="shared" ref="A714:A715" si="491">1+A713</f>
        <v>3</v>
      </c>
      <c r="B714" s="83" t="s">
        <v>59</v>
      </c>
      <c r="C714" s="84">
        <v>1</v>
      </c>
      <c r="D714" s="84">
        <v>1</v>
      </c>
      <c r="E714" s="84">
        <v>1</v>
      </c>
      <c r="F714" s="85">
        <v>1.9239999999999999</v>
      </c>
      <c r="G714" s="86">
        <v>5.55</v>
      </c>
      <c r="H714" s="46">
        <v>0.35</v>
      </c>
      <c r="I714" s="87">
        <f>(($G714*$H714)+$F714)*$C714*$D714*$E714</f>
        <v>3.8664999999999998</v>
      </c>
      <c r="J714" s="88">
        <f t="shared" ref="J714:K717" si="492">(($F714))*$C714*$D714*$E714</f>
        <v>1.9239999999999999</v>
      </c>
      <c r="K714" s="88">
        <f t="shared" si="492"/>
        <v>1.9239999999999999</v>
      </c>
      <c r="L714" s="88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  <c r="AD714" s="89"/>
      <c r="AE714" s="90"/>
      <c r="AF714" s="90"/>
      <c r="AG714" s="91">
        <f t="shared" si="488"/>
        <v>0</v>
      </c>
      <c r="AH714" s="91">
        <f>((I714+L714)*$AH$7)+(J714*$AH$8)</f>
        <v>1.0083769892857144</v>
      </c>
      <c r="AI714" s="91">
        <f>((I714+L714)*$AI$7)+(J714*$AI$8)</f>
        <v>0.20227419000000002</v>
      </c>
      <c r="AJ714" s="91">
        <f>((I714+L714)*$AJ$7)+(J714*$AJ$8)</f>
        <v>0.30838713749999996</v>
      </c>
      <c r="AK714" s="92">
        <f>J714*$AK$8</f>
        <v>96.757959999999997</v>
      </c>
      <c r="AL714" s="56">
        <f t="shared" si="489"/>
        <v>0</v>
      </c>
      <c r="AM714" s="91">
        <f t="shared" si="490"/>
        <v>0</v>
      </c>
      <c r="AN714" s="92"/>
      <c r="AO714" s="92"/>
    </row>
    <row r="715" spans="1:41" s="93" customFormat="1" ht="15.75" customHeight="1" outlineLevel="1" x14ac:dyDescent="0.25">
      <c r="A715" s="82">
        <f t="shared" si="491"/>
        <v>4</v>
      </c>
      <c r="B715" s="83" t="s">
        <v>65</v>
      </c>
      <c r="C715" s="84">
        <v>1</v>
      </c>
      <c r="D715" s="84">
        <v>1</v>
      </c>
      <c r="E715" s="84">
        <v>1</v>
      </c>
      <c r="F715" s="85">
        <v>1.0129999999999999</v>
      </c>
      <c r="G715" s="86">
        <v>4.2</v>
      </c>
      <c r="H715" s="86">
        <f>H714+H714</f>
        <v>0.7</v>
      </c>
      <c r="I715" s="87">
        <f>(($G715*$H715)+$F715)*$C715*$D715*$E715</f>
        <v>3.9529999999999998</v>
      </c>
      <c r="J715" s="88">
        <f t="shared" si="492"/>
        <v>1.0129999999999999</v>
      </c>
      <c r="K715" s="88">
        <f t="shared" si="492"/>
        <v>1.0129999999999999</v>
      </c>
      <c r="L715" s="88">
        <f>F715*0.25</f>
        <v>0.25324999999999998</v>
      </c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89"/>
      <c r="AD715" s="89"/>
      <c r="AE715" s="90"/>
      <c r="AF715" s="90"/>
      <c r="AG715" s="91">
        <f t="shared" si="488"/>
        <v>0</v>
      </c>
      <c r="AH715" s="91">
        <f>((I715+L715)*$AH$7)+(J715*$AH$8)</f>
        <v>0.81462926845238093</v>
      </c>
      <c r="AI715" s="91">
        <f>((I715+L715)*$AI$7)+(J715*$AI$8)</f>
        <v>0.16340959500000002</v>
      </c>
      <c r="AJ715" s="91">
        <f>((I715+L715)*$AJ$7)+(J715*$AJ$8)</f>
        <v>0.24913419374999995</v>
      </c>
      <c r="AK715" s="92">
        <f>J715*$AK$8</f>
        <v>50.943769999999994</v>
      </c>
      <c r="AL715" s="56">
        <f t="shared" si="489"/>
        <v>0.25324999999999998</v>
      </c>
      <c r="AM715" s="91">
        <f t="shared" si="490"/>
        <v>0</v>
      </c>
      <c r="AN715" s="92"/>
      <c r="AO715" s="92"/>
    </row>
    <row r="716" spans="1:41" ht="15.75" customHeight="1" outlineLevel="1" x14ac:dyDescent="0.25">
      <c r="A716" s="58">
        <v>5</v>
      </c>
      <c r="B716" s="59" t="s">
        <v>66</v>
      </c>
      <c r="C716" s="45">
        <v>1</v>
      </c>
      <c r="D716" s="45">
        <v>1</v>
      </c>
      <c r="E716" s="45">
        <v>1</v>
      </c>
      <c r="F716" s="60">
        <v>3.64</v>
      </c>
      <c r="G716" s="46">
        <v>7.8</v>
      </c>
      <c r="H716" s="46">
        <v>0.35</v>
      </c>
      <c r="I716" s="81">
        <f>(($G716*$H716)+$F716)*$C716*$D716*$E716</f>
        <v>6.37</v>
      </c>
      <c r="J716" s="28">
        <f t="shared" si="492"/>
        <v>3.64</v>
      </c>
      <c r="K716" s="28">
        <f t="shared" si="492"/>
        <v>3.64</v>
      </c>
      <c r="L716" s="2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9"/>
      <c r="AF716" s="39"/>
      <c r="AG716" s="43">
        <f t="shared" si="488"/>
        <v>0</v>
      </c>
      <c r="AH716" s="56">
        <f>((I716+L716)*$AH$7)+(J716*$AH$8)</f>
        <v>1.7842175</v>
      </c>
      <c r="AI716" s="56">
        <f>((I716+L716)*$AI$7)+(J716*$AI$8)</f>
        <v>0.35790300000000003</v>
      </c>
      <c r="AJ716" s="56">
        <f>((I716+L716)*$AJ$7)+(J716*$AJ$8)</f>
        <v>0.54565874999999997</v>
      </c>
      <c r="AK716" s="61">
        <f>J716*$AK$8</f>
        <v>183.0556</v>
      </c>
      <c r="AL716" s="56">
        <f t="shared" si="489"/>
        <v>0</v>
      </c>
      <c r="AM716" s="43">
        <f t="shared" si="490"/>
        <v>0</v>
      </c>
      <c r="AN716" s="49"/>
      <c r="AO716" s="49"/>
    </row>
    <row r="717" spans="1:41" ht="15.75" customHeight="1" outlineLevel="1" x14ac:dyDescent="0.25">
      <c r="A717" s="58">
        <f t="shared" ref="A717" si="493">1+A716</f>
        <v>6</v>
      </c>
      <c r="B717" s="59" t="s">
        <v>67</v>
      </c>
      <c r="C717" s="45">
        <v>1</v>
      </c>
      <c r="D717" s="45">
        <v>1</v>
      </c>
      <c r="E717" s="45">
        <v>1</v>
      </c>
      <c r="F717" s="60">
        <v>2.9359999999999999</v>
      </c>
      <c r="G717" s="46">
        <v>7.05</v>
      </c>
      <c r="H717" s="46">
        <v>0.35</v>
      </c>
      <c r="I717" s="81">
        <f>(($G717*$H717)+$F717)*$C717*$D717*$E717</f>
        <v>5.4034999999999993</v>
      </c>
      <c r="J717" s="28">
        <f t="shared" si="492"/>
        <v>2.9359999999999999</v>
      </c>
      <c r="K717" s="28">
        <f t="shared" si="492"/>
        <v>2.9359999999999999</v>
      </c>
      <c r="L717" s="2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9"/>
      <c r="AF717" s="39"/>
      <c r="AG717" s="43">
        <f t="shared" si="488"/>
        <v>0</v>
      </c>
      <c r="AH717" s="56">
        <f>((I717+L717)*$AH$7)+(J717*$AH$8)</f>
        <v>1.4738420821428571</v>
      </c>
      <c r="AI717" s="56">
        <f>((I717+L717)*$AI$7)+(J717*$AI$8)</f>
        <v>0.29564361</v>
      </c>
      <c r="AJ717" s="56">
        <f>((I717+L717)*$AJ$7)+(J717*$AJ$8)</f>
        <v>0.45073811249999995</v>
      </c>
      <c r="AK717" s="61">
        <f>J717*$AK$8</f>
        <v>147.65144000000001</v>
      </c>
      <c r="AL717" s="56">
        <f t="shared" si="489"/>
        <v>0</v>
      </c>
      <c r="AM717" s="43">
        <f t="shared" si="490"/>
        <v>0</v>
      </c>
      <c r="AN717" s="49"/>
      <c r="AO717" s="49"/>
    </row>
    <row r="718" spans="1:41" ht="15.75" customHeight="1" outlineLevel="1" x14ac:dyDescent="0.25">
      <c r="A718" s="99"/>
      <c r="B718" s="34"/>
      <c r="C718" s="35"/>
      <c r="D718" s="35"/>
      <c r="E718" s="35"/>
      <c r="F718" s="36"/>
      <c r="G718" s="37"/>
      <c r="H718" s="37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81"/>
      <c r="T718" s="28"/>
      <c r="U718" s="28"/>
      <c r="V718" s="38"/>
      <c r="W718" s="38"/>
      <c r="X718" s="38"/>
      <c r="Y718" s="38"/>
      <c r="Z718" s="38"/>
      <c r="AA718" s="38"/>
      <c r="AB718" s="38"/>
      <c r="AC718" s="38"/>
      <c r="AD718" s="38"/>
      <c r="AE718" s="39"/>
      <c r="AF718" s="39"/>
      <c r="AG718" s="40"/>
      <c r="AH718" s="41"/>
      <c r="AI718" s="41"/>
      <c r="AJ718" s="41"/>
      <c r="AK718" s="42"/>
      <c r="AL718" s="56"/>
      <c r="AM718" s="40"/>
      <c r="AN718" s="100"/>
      <c r="AO718" s="100"/>
    </row>
    <row r="719" spans="1:41" ht="15.75" customHeight="1" outlineLevel="1" x14ac:dyDescent="0.25">
      <c r="A719" s="33"/>
      <c r="B719" s="44" t="s">
        <v>165</v>
      </c>
      <c r="C719" s="45"/>
      <c r="D719" s="45"/>
      <c r="E719" s="45"/>
      <c r="F719" s="46"/>
      <c r="G719" s="46"/>
      <c r="H719" s="46"/>
      <c r="I719" s="38"/>
      <c r="J719" s="46"/>
      <c r="K719" s="46"/>
      <c r="L719" s="46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9"/>
      <c r="AF719" s="39"/>
      <c r="AG719" s="47"/>
      <c r="AH719" s="47"/>
      <c r="AI719" s="47"/>
      <c r="AJ719" s="48"/>
      <c r="AK719" s="49"/>
      <c r="AL719" s="56"/>
      <c r="AM719" s="47"/>
      <c r="AN719" s="49"/>
      <c r="AO719" s="49"/>
    </row>
    <row r="720" spans="1:41" ht="15.75" customHeight="1" outlineLevel="1" x14ac:dyDescent="0.25">
      <c r="A720" s="58">
        <v>1</v>
      </c>
      <c r="B720" s="59" t="s">
        <v>63</v>
      </c>
      <c r="C720" s="45">
        <v>1</v>
      </c>
      <c r="D720" s="45">
        <v>1</v>
      </c>
      <c r="E720" s="45">
        <v>1</v>
      </c>
      <c r="F720" s="60">
        <v>5.1390000000000002</v>
      </c>
      <c r="G720" s="46">
        <v>9.4</v>
      </c>
      <c r="H720" s="46">
        <v>0.3</v>
      </c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81">
        <f>(($G720*$H720)+$F720)*$C720*$D720*$E720</f>
        <v>7.9589999999999996</v>
      </c>
      <c r="T720" s="28">
        <f>(($F720))*$C720*$D720*$E720</f>
        <v>5.1390000000000002</v>
      </c>
      <c r="U720" s="28">
        <f>(($F720))*$C720*$D720*$E720</f>
        <v>5.1390000000000002</v>
      </c>
      <c r="V720" s="38"/>
      <c r="W720" s="38"/>
      <c r="X720" s="38"/>
      <c r="Y720" s="38"/>
      <c r="Z720" s="38"/>
      <c r="AA720" s="38"/>
      <c r="AB720" s="38"/>
      <c r="AC720" s="38"/>
      <c r="AD720" s="38"/>
      <c r="AE720" s="39"/>
      <c r="AF720" s="39"/>
      <c r="AG720" s="43">
        <f t="shared" ref="AG720:AG725" si="494">($F720+$G720)*AG$7</f>
        <v>0</v>
      </c>
      <c r="AH720" s="56">
        <f>((S720+U720)*$AH$7)+(T720*$AH$8)</f>
        <v>3.0555214857142858</v>
      </c>
      <c r="AI720" s="56">
        <f>((S720+U720)*$AI$7)+(T720*$AI$8)</f>
        <v>0.61291872000000003</v>
      </c>
      <c r="AJ720" s="56">
        <f>((S720+U720)*$AJ$7)+(T720*$AJ$8)</f>
        <v>0.93445559999999994</v>
      </c>
      <c r="AK720" s="61">
        <f>T720*$AK$8</f>
        <v>258.44031000000001</v>
      </c>
      <c r="AL720" s="56">
        <f t="shared" ref="AL720:AL725" si="495">($L720)*AL$8</f>
        <v>0</v>
      </c>
      <c r="AM720" s="43">
        <f t="shared" ref="AM720:AM725" si="496">($F720+$G720)*AM$7</f>
        <v>0</v>
      </c>
      <c r="AN720" s="49"/>
      <c r="AO720" s="49"/>
    </row>
    <row r="721" spans="1:41" ht="15.75" customHeight="1" outlineLevel="1" x14ac:dyDescent="0.25">
      <c r="A721" s="58">
        <f>1+A720</f>
        <v>2</v>
      </c>
      <c r="B721" s="59" t="s">
        <v>14</v>
      </c>
      <c r="C721" s="45">
        <v>1</v>
      </c>
      <c r="D721" s="45">
        <v>1</v>
      </c>
      <c r="E721" s="45">
        <v>1</v>
      </c>
      <c r="F721" s="60">
        <v>2.218</v>
      </c>
      <c r="G721" s="46">
        <v>6.5</v>
      </c>
      <c r="H721" s="46">
        <v>0.3</v>
      </c>
      <c r="I721" s="63"/>
      <c r="J721" s="63"/>
      <c r="K721" s="63"/>
      <c r="L721" s="63"/>
      <c r="M721" s="81"/>
      <c r="N721" s="28"/>
      <c r="O721" s="28"/>
      <c r="P721" s="81">
        <f>(($G721*$H721)+$F721)*$C721*$D721*$E721</f>
        <v>4.1680000000000001</v>
      </c>
      <c r="Q721" s="28">
        <f>(($F721))*$C721*$D721*$E721</f>
        <v>2.218</v>
      </c>
      <c r="R721" s="28">
        <f>(($F721))*$C721*$D721*$E721</f>
        <v>2.218</v>
      </c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9"/>
      <c r="AF721" s="39"/>
      <c r="AG721" s="43">
        <f t="shared" si="494"/>
        <v>0</v>
      </c>
      <c r="AH721" s="56">
        <f>((P721+R721)*$AH$7)+(Q721*$AH$8)</f>
        <v>1.4145642333333335</v>
      </c>
      <c r="AI721" s="56">
        <f>((P721+R721)*$AI$7)+(Q721*$AI$8)</f>
        <v>0.28375284000000001</v>
      </c>
      <c r="AJ721" s="56">
        <f>((P721+R721)*$AJ$7)+(Q721*$AJ$8)</f>
        <v>0.43260944999999995</v>
      </c>
      <c r="AK721" s="61">
        <f>Q721*$AK$8</f>
        <v>111.54321999999999</v>
      </c>
      <c r="AL721" s="56">
        <f t="shared" si="495"/>
        <v>0</v>
      </c>
      <c r="AM721" s="43">
        <f t="shared" si="496"/>
        <v>0</v>
      </c>
      <c r="AN721" s="49"/>
      <c r="AO721" s="49"/>
    </row>
    <row r="722" spans="1:41" s="93" customFormat="1" ht="15.75" customHeight="1" outlineLevel="1" x14ac:dyDescent="0.25">
      <c r="A722" s="82">
        <f t="shared" ref="A722:A723" si="497">1+A721</f>
        <v>3</v>
      </c>
      <c r="B722" s="83" t="s">
        <v>59</v>
      </c>
      <c r="C722" s="84">
        <v>1</v>
      </c>
      <c r="D722" s="84">
        <v>1</v>
      </c>
      <c r="E722" s="84">
        <v>1</v>
      </c>
      <c r="F722" s="85">
        <v>1.9239999999999999</v>
      </c>
      <c r="G722" s="86">
        <v>5.55</v>
      </c>
      <c r="H722" s="46">
        <v>0.35</v>
      </c>
      <c r="I722" s="87">
        <f>(($G722*$H722)+$F722)*$C722*$D722*$E722</f>
        <v>3.8664999999999998</v>
      </c>
      <c r="J722" s="88">
        <f t="shared" ref="J722:K725" si="498">(($F722))*$C722*$D722*$E722</f>
        <v>1.9239999999999999</v>
      </c>
      <c r="K722" s="88">
        <f t="shared" si="498"/>
        <v>1.9239999999999999</v>
      </c>
      <c r="L722" s="88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89"/>
      <c r="AD722" s="89"/>
      <c r="AE722" s="90"/>
      <c r="AF722" s="90"/>
      <c r="AG722" s="91">
        <f t="shared" si="494"/>
        <v>0</v>
      </c>
      <c r="AH722" s="91">
        <f>((I722+L722)*$AH$7)+(J722*$AH$8)</f>
        <v>1.0083769892857144</v>
      </c>
      <c r="AI722" s="91">
        <f>((I722+L722)*$AI$7)+(J722*$AI$8)</f>
        <v>0.20227419000000002</v>
      </c>
      <c r="AJ722" s="91">
        <f>((I722+L722)*$AJ$7)+(J722*$AJ$8)</f>
        <v>0.30838713749999996</v>
      </c>
      <c r="AK722" s="92">
        <f>J722*$AK$8</f>
        <v>96.757959999999997</v>
      </c>
      <c r="AL722" s="56">
        <f t="shared" si="495"/>
        <v>0</v>
      </c>
      <c r="AM722" s="91">
        <f t="shared" si="496"/>
        <v>0</v>
      </c>
      <c r="AN722" s="92"/>
      <c r="AO722" s="92"/>
    </row>
    <row r="723" spans="1:41" s="93" customFormat="1" ht="15.75" customHeight="1" outlineLevel="1" x14ac:dyDescent="0.25">
      <c r="A723" s="82">
        <f t="shared" si="497"/>
        <v>4</v>
      </c>
      <c r="B723" s="83" t="s">
        <v>65</v>
      </c>
      <c r="C723" s="84">
        <v>1</v>
      </c>
      <c r="D723" s="84">
        <v>1</v>
      </c>
      <c r="E723" s="84">
        <v>1</v>
      </c>
      <c r="F723" s="85">
        <v>1.0129999999999999</v>
      </c>
      <c r="G723" s="86">
        <v>4.2</v>
      </c>
      <c r="H723" s="86">
        <f>H722+H722</f>
        <v>0.7</v>
      </c>
      <c r="I723" s="87">
        <f>(($G723*$H723)+$F723)*$C723*$D723*$E723</f>
        <v>3.9529999999999998</v>
      </c>
      <c r="J723" s="88">
        <f t="shared" si="498"/>
        <v>1.0129999999999999</v>
      </c>
      <c r="K723" s="88">
        <f t="shared" si="498"/>
        <v>1.0129999999999999</v>
      </c>
      <c r="L723" s="88">
        <f>F723*0.25</f>
        <v>0.25324999999999998</v>
      </c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89"/>
      <c r="AD723" s="89"/>
      <c r="AE723" s="90"/>
      <c r="AF723" s="90"/>
      <c r="AG723" s="91">
        <f t="shared" si="494"/>
        <v>0</v>
      </c>
      <c r="AH723" s="91">
        <f>((I723+L723)*$AH$7)+(J723*$AH$8)</f>
        <v>0.81462926845238093</v>
      </c>
      <c r="AI723" s="91">
        <f>((I723+L723)*$AI$7)+(J723*$AI$8)</f>
        <v>0.16340959500000002</v>
      </c>
      <c r="AJ723" s="91">
        <f>((I723+L723)*$AJ$7)+(J723*$AJ$8)</f>
        <v>0.24913419374999995</v>
      </c>
      <c r="AK723" s="92">
        <f>J723*$AK$8</f>
        <v>50.943769999999994</v>
      </c>
      <c r="AL723" s="56">
        <f t="shared" si="495"/>
        <v>0.25324999999999998</v>
      </c>
      <c r="AM723" s="91">
        <f t="shared" si="496"/>
        <v>0</v>
      </c>
      <c r="AN723" s="92"/>
      <c r="AO723" s="92"/>
    </row>
    <row r="724" spans="1:41" ht="15.75" customHeight="1" outlineLevel="1" x14ac:dyDescent="0.25">
      <c r="A724" s="58">
        <v>5</v>
      </c>
      <c r="B724" s="59" t="s">
        <v>66</v>
      </c>
      <c r="C724" s="45">
        <v>1</v>
      </c>
      <c r="D724" s="45">
        <v>1</v>
      </c>
      <c r="E724" s="45">
        <v>1</v>
      </c>
      <c r="F724" s="60">
        <v>3.64</v>
      </c>
      <c r="G724" s="46">
        <v>7.8</v>
      </c>
      <c r="H724" s="46">
        <v>0.35</v>
      </c>
      <c r="I724" s="81">
        <f>(($G724*$H724)+$F724)*$C724*$D724*$E724</f>
        <v>6.37</v>
      </c>
      <c r="J724" s="28">
        <f t="shared" si="498"/>
        <v>3.64</v>
      </c>
      <c r="K724" s="28">
        <f t="shared" si="498"/>
        <v>3.64</v>
      </c>
      <c r="L724" s="2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9"/>
      <c r="AF724" s="39"/>
      <c r="AG724" s="43">
        <f t="shared" si="494"/>
        <v>0</v>
      </c>
      <c r="AH724" s="56">
        <f>((I724+L724)*$AH$7)+(J724*$AH$8)</f>
        <v>1.7842175</v>
      </c>
      <c r="AI724" s="56">
        <f>((I724+L724)*$AI$7)+(J724*$AI$8)</f>
        <v>0.35790300000000003</v>
      </c>
      <c r="AJ724" s="56">
        <f>((I724+L724)*$AJ$7)+(J724*$AJ$8)</f>
        <v>0.54565874999999997</v>
      </c>
      <c r="AK724" s="61">
        <f>J724*$AK$8</f>
        <v>183.0556</v>
      </c>
      <c r="AL724" s="56">
        <f t="shared" si="495"/>
        <v>0</v>
      </c>
      <c r="AM724" s="43">
        <f t="shared" si="496"/>
        <v>0</v>
      </c>
      <c r="AN724" s="49"/>
      <c r="AO724" s="49"/>
    </row>
    <row r="725" spans="1:41" ht="15.75" customHeight="1" outlineLevel="1" x14ac:dyDescent="0.25">
      <c r="A725" s="58">
        <f t="shared" ref="A725" si="499">1+A724</f>
        <v>6</v>
      </c>
      <c r="B725" s="59" t="s">
        <v>67</v>
      </c>
      <c r="C725" s="45">
        <v>1</v>
      </c>
      <c r="D725" s="45">
        <v>1</v>
      </c>
      <c r="E725" s="45">
        <v>1</v>
      </c>
      <c r="F725" s="60">
        <v>2.9359999999999999</v>
      </c>
      <c r="G725" s="46">
        <v>7.05</v>
      </c>
      <c r="H725" s="46">
        <v>0.35</v>
      </c>
      <c r="I725" s="81">
        <f>(($G725*$H725)+$F725)*$C725*$D725*$E725</f>
        <v>5.4034999999999993</v>
      </c>
      <c r="J725" s="28">
        <f t="shared" si="498"/>
        <v>2.9359999999999999</v>
      </c>
      <c r="K725" s="28">
        <f t="shared" si="498"/>
        <v>2.9359999999999999</v>
      </c>
      <c r="L725" s="2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9"/>
      <c r="AF725" s="39"/>
      <c r="AG725" s="43">
        <f t="shared" si="494"/>
        <v>0</v>
      </c>
      <c r="AH725" s="56">
        <f>((I725+L725)*$AH$7)+(J725*$AH$8)</f>
        <v>1.4738420821428571</v>
      </c>
      <c r="AI725" s="56">
        <f>((I725+L725)*$AI$7)+(J725*$AI$8)</f>
        <v>0.29564361</v>
      </c>
      <c r="AJ725" s="56">
        <f>((I725+L725)*$AJ$7)+(J725*$AJ$8)</f>
        <v>0.45073811249999995</v>
      </c>
      <c r="AK725" s="61">
        <f>J725*$AK$8</f>
        <v>147.65144000000001</v>
      </c>
      <c r="AL725" s="56">
        <f t="shared" si="495"/>
        <v>0</v>
      </c>
      <c r="AM725" s="43">
        <f t="shared" si="496"/>
        <v>0</v>
      </c>
      <c r="AN725" s="49"/>
      <c r="AO725" s="49"/>
    </row>
    <row r="726" spans="1:41" ht="15.75" customHeight="1" outlineLevel="1" x14ac:dyDescent="0.25">
      <c r="A726" s="99"/>
      <c r="B726" s="34"/>
      <c r="C726" s="35"/>
      <c r="D726" s="35"/>
      <c r="E726" s="35"/>
      <c r="F726" s="36"/>
      <c r="G726" s="37"/>
      <c r="H726" s="37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81"/>
      <c r="T726" s="28"/>
      <c r="U726" s="28"/>
      <c r="V726" s="38"/>
      <c r="W726" s="38"/>
      <c r="X726" s="38"/>
      <c r="Y726" s="38"/>
      <c r="Z726" s="38"/>
      <c r="AA726" s="38"/>
      <c r="AB726" s="38"/>
      <c r="AC726" s="38"/>
      <c r="AD726" s="38"/>
      <c r="AE726" s="39"/>
      <c r="AF726" s="39"/>
      <c r="AG726" s="40"/>
      <c r="AH726" s="41"/>
      <c r="AI726" s="41"/>
      <c r="AJ726" s="41"/>
      <c r="AK726" s="42"/>
      <c r="AL726" s="56"/>
      <c r="AM726" s="40"/>
      <c r="AN726" s="100"/>
      <c r="AO726" s="100"/>
    </row>
    <row r="727" spans="1:41" ht="15.75" customHeight="1" outlineLevel="1" x14ac:dyDescent="0.25">
      <c r="A727" s="33"/>
      <c r="B727" s="44" t="s">
        <v>166</v>
      </c>
      <c r="C727" s="45"/>
      <c r="D727" s="45"/>
      <c r="E727" s="45"/>
      <c r="F727" s="46"/>
      <c r="G727" s="46"/>
      <c r="H727" s="46"/>
      <c r="I727" s="38"/>
      <c r="J727" s="46"/>
      <c r="K727" s="46"/>
      <c r="L727" s="46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9"/>
      <c r="AF727" s="39"/>
      <c r="AG727" s="47"/>
      <c r="AH727" s="47"/>
      <c r="AI727" s="47"/>
      <c r="AJ727" s="48"/>
      <c r="AK727" s="49"/>
      <c r="AL727" s="56"/>
      <c r="AM727" s="47"/>
      <c r="AN727" s="49"/>
      <c r="AO727" s="49"/>
    </row>
    <row r="728" spans="1:41" ht="15.75" customHeight="1" outlineLevel="1" x14ac:dyDescent="0.25">
      <c r="A728" s="58">
        <v>1</v>
      </c>
      <c r="B728" s="59" t="s">
        <v>63</v>
      </c>
      <c r="C728" s="45">
        <v>1</v>
      </c>
      <c r="D728" s="45">
        <v>1</v>
      </c>
      <c r="E728" s="45">
        <v>1</v>
      </c>
      <c r="F728" s="60">
        <v>5.4089999999999998</v>
      </c>
      <c r="G728" s="46">
        <v>9.6999999999999993</v>
      </c>
      <c r="H728" s="46">
        <v>0.3</v>
      </c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81">
        <f>(($G728*$H728)+$F728)*$C728*$D728*$E728</f>
        <v>8.3189999999999991</v>
      </c>
      <c r="T728" s="28">
        <f>(($F728))*$C728*$D728*$E728</f>
        <v>5.4089999999999998</v>
      </c>
      <c r="U728" s="28">
        <f>(($F728))*$C728*$D728*$E728</f>
        <v>5.4089999999999998</v>
      </c>
      <c r="V728" s="38"/>
      <c r="W728" s="38"/>
      <c r="X728" s="38"/>
      <c r="Y728" s="38"/>
      <c r="Z728" s="38"/>
      <c r="AA728" s="38"/>
      <c r="AB728" s="38"/>
      <c r="AC728" s="38"/>
      <c r="AD728" s="38"/>
      <c r="AE728" s="39"/>
      <c r="AF728" s="39"/>
      <c r="AG728" s="43">
        <f t="shared" ref="AG728:AG734" si="500">($F728+$G728)*AG$7</f>
        <v>0</v>
      </c>
      <c r="AH728" s="56">
        <f>((S728+U728)*$AH$7)+(T728*$AH$8)</f>
        <v>3.2084544142857139</v>
      </c>
      <c r="AI728" s="56">
        <f>((S728+U728)*$AI$7)+(T728*$AI$8)</f>
        <v>0.64359611999999999</v>
      </c>
      <c r="AJ728" s="56">
        <f>((S728+U728)*$AJ$7)+(T728*$AJ$8)</f>
        <v>0.9812263499999998</v>
      </c>
      <c r="AK728" s="61">
        <f>T728*$AK$8</f>
        <v>272.01860999999997</v>
      </c>
      <c r="AL728" s="56">
        <f t="shared" ref="AL728:AL734" si="501">($L728)*AL$8</f>
        <v>0</v>
      </c>
      <c r="AM728" s="43">
        <f t="shared" ref="AM728:AM734" si="502">($F728+$G728)*AM$7</f>
        <v>0</v>
      </c>
      <c r="AN728" s="49"/>
      <c r="AO728" s="49"/>
    </row>
    <row r="729" spans="1:41" ht="15.75" customHeight="1" outlineLevel="1" x14ac:dyDescent="0.25">
      <c r="A729" s="58">
        <v>2</v>
      </c>
      <c r="B729" s="59" t="s">
        <v>64</v>
      </c>
      <c r="C729" s="45">
        <v>1</v>
      </c>
      <c r="D729" s="45">
        <v>1</v>
      </c>
      <c r="E729" s="45">
        <v>1</v>
      </c>
      <c r="F729" s="60">
        <v>2.37</v>
      </c>
      <c r="G729" s="46">
        <v>6.1580000000000004</v>
      </c>
      <c r="H729" s="46">
        <v>0.3</v>
      </c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81">
        <f>(($G729*$H729)+$F729)*$C729*$D729*$E729</f>
        <v>4.2173999999999996</v>
      </c>
      <c r="T729" s="28">
        <f>(($F729))*$C729*$D729*$E729</f>
        <v>2.37</v>
      </c>
      <c r="U729" s="28">
        <f>(($F729))*$C729*$D729*$E729</f>
        <v>2.37</v>
      </c>
      <c r="V729" s="38"/>
      <c r="W729" s="38"/>
      <c r="X729" s="38"/>
      <c r="Y729" s="38"/>
      <c r="Z729" s="38"/>
      <c r="AA729" s="38"/>
      <c r="AB729" s="38"/>
      <c r="AC729" s="38"/>
      <c r="AD729" s="38"/>
      <c r="AE729" s="39"/>
      <c r="AF729" s="39"/>
      <c r="AG729" s="43">
        <f t="shared" si="500"/>
        <v>0</v>
      </c>
      <c r="AH729" s="56">
        <f>((S729+U729)*$AH$7)+(T729*$AH$8)</f>
        <v>1.48062603</v>
      </c>
      <c r="AI729" s="56">
        <f>((S729+U729)*$AI$7)+(T729*$AI$8)</f>
        <v>0.29700442800000004</v>
      </c>
      <c r="AJ729" s="56">
        <f>((S729+U729)*$AJ$7)+(T729*$AJ$8)</f>
        <v>0.45281281499999992</v>
      </c>
      <c r="AK729" s="61">
        <f>T729*$AK$8</f>
        <v>119.18730000000001</v>
      </c>
      <c r="AL729" s="56">
        <f t="shared" si="501"/>
        <v>0</v>
      </c>
      <c r="AM729" s="43">
        <f t="shared" si="502"/>
        <v>0</v>
      </c>
      <c r="AN729" s="49"/>
      <c r="AO729" s="49"/>
    </row>
    <row r="730" spans="1:41" ht="15.75" customHeight="1" outlineLevel="1" x14ac:dyDescent="0.25">
      <c r="A730" s="58">
        <f t="shared" ref="A730:A734" si="503">1+A729</f>
        <v>3</v>
      </c>
      <c r="B730" s="59" t="s">
        <v>14</v>
      </c>
      <c r="C730" s="45">
        <v>1</v>
      </c>
      <c r="D730" s="45">
        <v>1</v>
      </c>
      <c r="E730" s="45">
        <v>1</v>
      </c>
      <c r="F730" s="60">
        <v>2.85</v>
      </c>
      <c r="G730" s="46">
        <v>7.8</v>
      </c>
      <c r="H730" s="46">
        <v>0.3</v>
      </c>
      <c r="I730" s="63"/>
      <c r="J730" s="63"/>
      <c r="K730" s="63"/>
      <c r="L730" s="63"/>
      <c r="M730" s="81"/>
      <c r="N730" s="28"/>
      <c r="O730" s="28"/>
      <c r="P730" s="81">
        <f>(($G730*$H730)+$F730)*$C730*$D730*$E730</f>
        <v>5.1899999999999995</v>
      </c>
      <c r="Q730" s="28">
        <f>(($F730))*$C730*$D730*$E730</f>
        <v>2.85</v>
      </c>
      <c r="R730" s="28">
        <f>(($F730))*$C730*$D730*$E730</f>
        <v>2.85</v>
      </c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9"/>
      <c r="AF730" s="39"/>
      <c r="AG730" s="43">
        <f t="shared" si="500"/>
        <v>0</v>
      </c>
      <c r="AH730" s="56">
        <f>((P730+R730)*$AH$7)+(Q730*$AH$8)</f>
        <v>1.7959815714285714</v>
      </c>
      <c r="AI730" s="56">
        <f>((P730+R730)*$AI$7)+(Q730*$AI$8)</f>
        <v>0.36026279999999999</v>
      </c>
      <c r="AJ730" s="56">
        <f>((P730+R730)*$AJ$7)+(Q730*$AJ$8)</f>
        <v>0.54925649999999993</v>
      </c>
      <c r="AK730" s="61">
        <f>Q730*$AK$8</f>
        <v>143.32650000000001</v>
      </c>
      <c r="AL730" s="56">
        <f t="shared" si="501"/>
        <v>0</v>
      </c>
      <c r="AM730" s="43">
        <f t="shared" si="502"/>
        <v>0</v>
      </c>
      <c r="AN730" s="49"/>
      <c r="AO730" s="49"/>
    </row>
    <row r="731" spans="1:41" s="93" customFormat="1" ht="15.75" customHeight="1" outlineLevel="1" x14ac:dyDescent="0.25">
      <c r="A731" s="82">
        <f t="shared" si="503"/>
        <v>4</v>
      </c>
      <c r="B731" s="83" t="s">
        <v>59</v>
      </c>
      <c r="C731" s="84">
        <v>1</v>
      </c>
      <c r="D731" s="84">
        <v>1</v>
      </c>
      <c r="E731" s="84">
        <v>1</v>
      </c>
      <c r="F731" s="85">
        <v>1.9239999999999999</v>
      </c>
      <c r="G731" s="86">
        <v>5.55</v>
      </c>
      <c r="H731" s="46">
        <v>0.35</v>
      </c>
      <c r="I731" s="87">
        <f>(($G731*$H731)+$F731)*$C731*$D731*$E731</f>
        <v>3.8664999999999998</v>
      </c>
      <c r="J731" s="88">
        <f t="shared" ref="J731:K734" si="504">(($F731))*$C731*$D731*$E731</f>
        <v>1.9239999999999999</v>
      </c>
      <c r="K731" s="88">
        <f t="shared" si="504"/>
        <v>1.9239999999999999</v>
      </c>
      <c r="L731" s="88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  <c r="AD731" s="89"/>
      <c r="AE731" s="90"/>
      <c r="AF731" s="90"/>
      <c r="AG731" s="91">
        <f t="shared" si="500"/>
        <v>0</v>
      </c>
      <c r="AH731" s="91">
        <f>((I731+L731)*$AH$7)+(J731*$AH$8)</f>
        <v>1.0083769892857144</v>
      </c>
      <c r="AI731" s="91">
        <f>((I731+L731)*$AI$7)+(J731*$AI$8)</f>
        <v>0.20227419000000002</v>
      </c>
      <c r="AJ731" s="91">
        <f>((I731+L731)*$AJ$7)+(J731*$AJ$8)</f>
        <v>0.30838713749999996</v>
      </c>
      <c r="AK731" s="92">
        <f>J731*$AK$8</f>
        <v>96.757959999999997</v>
      </c>
      <c r="AL731" s="56">
        <f t="shared" si="501"/>
        <v>0</v>
      </c>
      <c r="AM731" s="91">
        <f t="shared" si="502"/>
        <v>0</v>
      </c>
      <c r="AN731" s="92"/>
      <c r="AO731" s="92"/>
    </row>
    <row r="732" spans="1:41" s="93" customFormat="1" ht="15.75" customHeight="1" outlineLevel="1" x14ac:dyDescent="0.25">
      <c r="A732" s="82">
        <f t="shared" si="503"/>
        <v>5</v>
      </c>
      <c r="B732" s="83" t="s">
        <v>65</v>
      </c>
      <c r="C732" s="84">
        <v>1</v>
      </c>
      <c r="D732" s="84">
        <v>1</v>
      </c>
      <c r="E732" s="84">
        <v>1</v>
      </c>
      <c r="F732" s="85">
        <v>1.0129999999999999</v>
      </c>
      <c r="G732" s="86">
        <v>4.2</v>
      </c>
      <c r="H732" s="86">
        <f>H731+H731</f>
        <v>0.7</v>
      </c>
      <c r="I732" s="87">
        <f>(($G732*$H732)+$F732)*$C732*$D732*$E732</f>
        <v>3.9529999999999998</v>
      </c>
      <c r="J732" s="88">
        <f t="shared" si="504"/>
        <v>1.0129999999999999</v>
      </c>
      <c r="K732" s="88">
        <f t="shared" si="504"/>
        <v>1.0129999999999999</v>
      </c>
      <c r="L732" s="88">
        <f>F732*0.25</f>
        <v>0.25324999999999998</v>
      </c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89"/>
      <c r="AD732" s="89"/>
      <c r="AE732" s="90"/>
      <c r="AF732" s="90"/>
      <c r="AG732" s="91">
        <f t="shared" si="500"/>
        <v>0</v>
      </c>
      <c r="AH732" s="91">
        <f>((I732+L732)*$AH$7)+(J732*$AH$8)</f>
        <v>0.81462926845238093</v>
      </c>
      <c r="AI732" s="91">
        <f>((I732+L732)*$AI$7)+(J732*$AI$8)</f>
        <v>0.16340959500000002</v>
      </c>
      <c r="AJ732" s="91">
        <f>((I732+L732)*$AJ$7)+(J732*$AJ$8)</f>
        <v>0.24913419374999995</v>
      </c>
      <c r="AK732" s="92">
        <f>J732*$AK$8</f>
        <v>50.943769999999994</v>
      </c>
      <c r="AL732" s="56">
        <f t="shared" si="501"/>
        <v>0.25324999999999998</v>
      </c>
      <c r="AM732" s="91">
        <f t="shared" si="502"/>
        <v>0</v>
      </c>
      <c r="AN732" s="92"/>
      <c r="AO732" s="92"/>
    </row>
    <row r="733" spans="1:41" ht="15.75" customHeight="1" outlineLevel="1" x14ac:dyDescent="0.25">
      <c r="A733" s="58">
        <v>6</v>
      </c>
      <c r="B733" s="59" t="s">
        <v>66</v>
      </c>
      <c r="C733" s="45">
        <v>1</v>
      </c>
      <c r="D733" s="45">
        <v>1</v>
      </c>
      <c r="E733" s="45">
        <v>1</v>
      </c>
      <c r="F733" s="60">
        <v>3.72</v>
      </c>
      <c r="G733" s="46">
        <v>7.9</v>
      </c>
      <c r="H733" s="46">
        <v>0.35</v>
      </c>
      <c r="I733" s="81">
        <f>(($G733*$H733)+$F733)*$C733*$D733*$E733</f>
        <v>6.4850000000000003</v>
      </c>
      <c r="J733" s="28">
        <f t="shared" si="504"/>
        <v>3.72</v>
      </c>
      <c r="K733" s="28">
        <f t="shared" si="504"/>
        <v>3.72</v>
      </c>
      <c r="L733" s="2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9"/>
      <c r="AF733" s="39"/>
      <c r="AG733" s="43">
        <f t="shared" si="500"/>
        <v>0</v>
      </c>
      <c r="AH733" s="56">
        <f>((I733+L733)*$AH$7)+(J733*$AH$8)</f>
        <v>1.8201632738095239</v>
      </c>
      <c r="AI733" s="56">
        <f>((I733+L733)*$AI$7)+(J733*$AI$8)</f>
        <v>0.36511350000000009</v>
      </c>
      <c r="AJ733" s="56">
        <f>((I733+L733)*$AJ$7)+(J733*$AJ$8)</f>
        <v>0.55665187500000002</v>
      </c>
      <c r="AK733" s="61">
        <f>J733*$AK$8</f>
        <v>187.0788</v>
      </c>
      <c r="AL733" s="56">
        <f t="shared" si="501"/>
        <v>0</v>
      </c>
      <c r="AM733" s="43">
        <f t="shared" si="502"/>
        <v>0</v>
      </c>
      <c r="AN733" s="49"/>
      <c r="AO733" s="49"/>
    </row>
    <row r="734" spans="1:41" ht="15.75" customHeight="1" outlineLevel="1" x14ac:dyDescent="0.25">
      <c r="A734" s="58">
        <f t="shared" si="503"/>
        <v>7</v>
      </c>
      <c r="B734" s="59" t="s">
        <v>67</v>
      </c>
      <c r="C734" s="45">
        <v>1</v>
      </c>
      <c r="D734" s="45">
        <v>1</v>
      </c>
      <c r="E734" s="45">
        <v>1</v>
      </c>
      <c r="F734" s="60">
        <v>3.36</v>
      </c>
      <c r="G734" s="46">
        <v>7.6</v>
      </c>
      <c r="H734" s="46">
        <v>0.35</v>
      </c>
      <c r="I734" s="81">
        <f>(($G734*$H734)+$F734)*$C734*$D734*$E734</f>
        <v>6.02</v>
      </c>
      <c r="J734" s="28">
        <f t="shared" si="504"/>
        <v>3.36</v>
      </c>
      <c r="K734" s="28">
        <f t="shared" si="504"/>
        <v>3.36</v>
      </c>
      <c r="L734" s="2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9"/>
      <c r="AF734" s="39"/>
      <c r="AG734" s="43">
        <f t="shared" si="500"/>
        <v>0</v>
      </c>
      <c r="AH734" s="56">
        <f>((I734+L734)*$AH$7)+(J734*$AH$8)</f>
        <v>1.6652696666666666</v>
      </c>
      <c r="AI734" s="56">
        <f>((I734+L734)*$AI$7)+(J734*$AI$8)</f>
        <v>0.33404280000000003</v>
      </c>
      <c r="AJ734" s="56">
        <f>((I734+L734)*$AJ$7)+(J734*$AJ$8)</f>
        <v>0.50928149999999994</v>
      </c>
      <c r="AK734" s="61">
        <f>J734*$AK$8</f>
        <v>168.9744</v>
      </c>
      <c r="AL734" s="56">
        <f t="shared" si="501"/>
        <v>0</v>
      </c>
      <c r="AM734" s="43">
        <f t="shared" si="502"/>
        <v>0</v>
      </c>
      <c r="AN734" s="49"/>
      <c r="AO734" s="49"/>
    </row>
    <row r="735" spans="1:41" ht="15.75" customHeight="1" outlineLevel="1" x14ac:dyDescent="0.25">
      <c r="A735" s="99"/>
      <c r="B735" s="34"/>
      <c r="C735" s="35"/>
      <c r="D735" s="35"/>
      <c r="E735" s="35"/>
      <c r="F735" s="36"/>
      <c r="G735" s="37"/>
      <c r="H735" s="37"/>
      <c r="I735" s="81"/>
      <c r="J735" s="28"/>
      <c r="K735" s="28"/>
      <c r="L735" s="2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9"/>
      <c r="AF735" s="39"/>
      <c r="AG735" s="40"/>
      <c r="AH735" s="41"/>
      <c r="AI735" s="41"/>
      <c r="AJ735" s="41"/>
      <c r="AK735" s="42"/>
      <c r="AL735" s="56"/>
      <c r="AM735" s="40"/>
      <c r="AN735" s="100"/>
      <c r="AO735" s="100"/>
    </row>
    <row r="736" spans="1:41" ht="15.75" customHeight="1" outlineLevel="1" x14ac:dyDescent="0.25">
      <c r="A736" s="33"/>
      <c r="B736" s="44" t="s">
        <v>167</v>
      </c>
      <c r="C736" s="45"/>
      <c r="D736" s="45"/>
      <c r="E736" s="45"/>
      <c r="F736" s="46"/>
      <c r="G736" s="46"/>
      <c r="H736" s="46"/>
      <c r="I736" s="38"/>
      <c r="J736" s="46"/>
      <c r="K736" s="46"/>
      <c r="L736" s="46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9"/>
      <c r="AF736" s="39"/>
      <c r="AG736" s="47"/>
      <c r="AH736" s="47"/>
      <c r="AI736" s="47"/>
      <c r="AJ736" s="48"/>
      <c r="AK736" s="49"/>
      <c r="AL736" s="56"/>
      <c r="AM736" s="47"/>
      <c r="AN736" s="49"/>
      <c r="AO736" s="49"/>
    </row>
    <row r="737" spans="1:43" ht="15.75" customHeight="1" outlineLevel="1" x14ac:dyDescent="0.25">
      <c r="A737" s="58">
        <v>1</v>
      </c>
      <c r="B737" s="59" t="s">
        <v>19</v>
      </c>
      <c r="C737" s="45">
        <v>1</v>
      </c>
      <c r="D737" s="45">
        <v>1</v>
      </c>
      <c r="E737" s="45">
        <v>1</v>
      </c>
      <c r="F737" s="60">
        <v>59.491</v>
      </c>
      <c r="G737" s="46">
        <v>42.33</v>
      </c>
      <c r="H737" s="46">
        <v>0.45</v>
      </c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1"/>
      <c r="T737" s="1"/>
      <c r="U737" s="1"/>
      <c r="V737" s="38"/>
      <c r="W737" s="38"/>
      <c r="X737" s="38"/>
      <c r="Y737" s="38"/>
      <c r="Z737" s="38"/>
      <c r="AA737" s="81"/>
      <c r="AB737" s="28">
        <f>(($F737*$C737*$D737*$E737))</f>
        <v>59.491</v>
      </c>
      <c r="AC737" s="28">
        <f>(($G737*H737))*$C737*$D737*$E737</f>
        <v>19.048500000000001</v>
      </c>
      <c r="AD737" s="38"/>
      <c r="AE737" s="39"/>
      <c r="AF737" s="39"/>
      <c r="AG737" s="43">
        <f>($F737+$G737)*AG$7</f>
        <v>0</v>
      </c>
      <c r="AH737" s="43">
        <f>(($AC737)*AH$10)+(AB737*$AH$10)</f>
        <v>28.977344873750003</v>
      </c>
      <c r="AI737" s="43">
        <f>(($AC737)*AI$10)+(AB737*$AI$10)</f>
        <v>1.5370180150000001</v>
      </c>
      <c r="AJ737" s="43"/>
      <c r="AK737" s="43"/>
      <c r="AL737" s="43"/>
      <c r="AM737" s="43">
        <f>(AB737+AC737)*1</f>
        <v>78.539500000000004</v>
      </c>
      <c r="AN737" s="49"/>
      <c r="AO737" s="49"/>
    </row>
    <row r="738" spans="1:43" ht="15.75" customHeight="1" outlineLevel="1" x14ac:dyDescent="0.25">
      <c r="A738" s="99"/>
      <c r="B738" s="34"/>
      <c r="C738" s="35"/>
      <c r="D738" s="35"/>
      <c r="E738" s="35"/>
      <c r="F738" s="36"/>
      <c r="G738" s="37"/>
      <c r="H738" s="37"/>
      <c r="I738" s="81"/>
      <c r="J738" s="28"/>
      <c r="K738" s="28"/>
      <c r="L738" s="2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9"/>
      <c r="AF738" s="39"/>
      <c r="AG738" s="40"/>
      <c r="AH738" s="43">
        <f>(($W738)*AH$10)+(V738*$AH$10)</f>
        <v>0</v>
      </c>
      <c r="AI738" s="43">
        <f>(($W738)*AI$10)+(V738*$AI$10)</f>
        <v>0</v>
      </c>
      <c r="AJ738" s="43"/>
      <c r="AK738" s="43"/>
      <c r="AL738" s="43"/>
      <c r="AM738" s="43">
        <f>(V738+W738)*1</f>
        <v>0</v>
      </c>
      <c r="AN738" s="100"/>
      <c r="AO738" s="100"/>
    </row>
    <row r="739" spans="1:43" ht="15.75" customHeight="1" outlineLevel="1" x14ac:dyDescent="0.25">
      <c r="A739" s="33"/>
      <c r="B739" s="44" t="s">
        <v>77</v>
      </c>
      <c r="C739" s="45"/>
      <c r="D739" s="45"/>
      <c r="E739" s="45"/>
      <c r="F739" s="46"/>
      <c r="G739" s="46"/>
      <c r="H739" s="46"/>
      <c r="I739" s="38"/>
      <c r="J739" s="46"/>
      <c r="K739" s="46"/>
      <c r="L739" s="46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9"/>
      <c r="AF739" s="39"/>
      <c r="AG739" s="47"/>
      <c r="AH739" s="43">
        <f>(($W739)*AH$10)+(V739*$AH$10)</f>
        <v>0</v>
      </c>
      <c r="AI739" s="43">
        <f>(($W739)*AI$10)+(V739*$AI$10)</f>
        <v>0</v>
      </c>
      <c r="AJ739" s="43"/>
      <c r="AK739" s="43"/>
      <c r="AL739" s="43"/>
      <c r="AM739" s="43">
        <f>(V739+W739)*1</f>
        <v>0</v>
      </c>
      <c r="AN739" s="49"/>
      <c r="AO739" s="49"/>
    </row>
    <row r="740" spans="1:43" ht="15.75" customHeight="1" outlineLevel="1" x14ac:dyDescent="0.25">
      <c r="A740" s="58">
        <v>1</v>
      </c>
      <c r="B740" s="59" t="s">
        <v>80</v>
      </c>
      <c r="C740" s="45">
        <v>1</v>
      </c>
      <c r="D740" s="45">
        <v>1</v>
      </c>
      <c r="E740" s="45">
        <v>1</v>
      </c>
      <c r="F740" s="60">
        <f>0.61+0.61+0.61+0.616+0.616+0.61+0.61+0.61+0.61+0.61</f>
        <v>6.112000000000001</v>
      </c>
      <c r="G740" s="46">
        <v>1</v>
      </c>
      <c r="H740" s="46">
        <v>1</v>
      </c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81"/>
      <c r="T740" s="28"/>
      <c r="U740" s="28"/>
      <c r="V740" s="38"/>
      <c r="W740" s="38"/>
      <c r="X740" s="38"/>
      <c r="Y740" s="38"/>
      <c r="Z740" s="38"/>
      <c r="AA740" s="38"/>
      <c r="AB740" s="38"/>
      <c r="AC740" s="38"/>
      <c r="AD740" s="38"/>
      <c r="AE740" s="39"/>
      <c r="AF740" s="39"/>
      <c r="AG740" s="43">
        <f>($F740+$G740)*AG$7</f>
        <v>0</v>
      </c>
      <c r="AH740" s="56">
        <f>((S740+U740)*$AH$7)+(T740*$AH$8)</f>
        <v>0</v>
      </c>
      <c r="AI740" s="56">
        <f>((S740+U740)*$AI$7)+(T740*$AI$8)</f>
        <v>0</v>
      </c>
      <c r="AJ740" s="56">
        <f>((S740+U740)*$AJ$7)+(T740*$AJ$8)</f>
        <v>0</v>
      </c>
      <c r="AK740" s="61">
        <f>T740*$AK$8</f>
        <v>0</v>
      </c>
      <c r="AL740" s="56">
        <f>($L740)*AL$8</f>
        <v>0</v>
      </c>
      <c r="AM740" s="43">
        <f>($F740+$G740)*AM$7</f>
        <v>0</v>
      </c>
      <c r="AN740" s="49"/>
      <c r="AO740" s="49"/>
    </row>
    <row r="741" spans="1:43" ht="15.75" customHeight="1" outlineLevel="1" x14ac:dyDescent="0.25">
      <c r="A741" s="58">
        <v>2</v>
      </c>
      <c r="B741" s="59" t="s">
        <v>94</v>
      </c>
      <c r="C741" s="45">
        <v>1</v>
      </c>
      <c r="D741" s="45">
        <v>1</v>
      </c>
      <c r="E741" s="45">
        <v>1</v>
      </c>
      <c r="F741" s="60">
        <f>0.61+0.61+0.61+0.616+0.616+0.61+0.61+0.61</f>
        <v>4.8920000000000003</v>
      </c>
      <c r="G741" s="46">
        <v>1</v>
      </c>
      <c r="H741" s="46">
        <v>1</v>
      </c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81"/>
      <c r="T741" s="28"/>
      <c r="U741" s="28"/>
      <c r="V741" s="38"/>
      <c r="W741" s="38"/>
      <c r="X741" s="38"/>
      <c r="Y741" s="38"/>
      <c r="Z741" s="38"/>
      <c r="AA741" s="38"/>
      <c r="AB741" s="38"/>
      <c r="AC741" s="38"/>
      <c r="AD741" s="38"/>
      <c r="AE741" s="39"/>
      <c r="AF741" s="39"/>
      <c r="AG741" s="43">
        <f>($F741+$G741)*AG$7</f>
        <v>0</v>
      </c>
      <c r="AH741" s="56">
        <f>((S741+U741)*$AH$7)+(T741*$AH$8)</f>
        <v>0</v>
      </c>
      <c r="AI741" s="56">
        <f>((S741+U741)*$AI$7)+(T741*$AI$8)</f>
        <v>0</v>
      </c>
      <c r="AJ741" s="56">
        <f>((S741+U741)*$AJ$7)+(T741*$AJ$8)</f>
        <v>0</v>
      </c>
      <c r="AK741" s="61">
        <f>T741*$AK$8</f>
        <v>0</v>
      </c>
      <c r="AL741" s="56">
        <f>($L741)*AL$8</f>
        <v>0</v>
      </c>
      <c r="AM741" s="43">
        <f>($F741+$G741)*AM$7</f>
        <v>0</v>
      </c>
      <c r="AN741" s="49"/>
      <c r="AO741" s="49"/>
    </row>
    <row r="742" spans="1:43" ht="15.75" customHeight="1" outlineLevel="1" x14ac:dyDescent="0.25">
      <c r="A742" s="58">
        <v>4</v>
      </c>
      <c r="B742" s="59" t="s">
        <v>81</v>
      </c>
      <c r="C742" s="45">
        <v>1</v>
      </c>
      <c r="D742" s="45">
        <v>1</v>
      </c>
      <c r="E742" s="45">
        <v>1</v>
      </c>
      <c r="F742" s="60">
        <f>0.684+0.684+0.808+0.684+0.684</f>
        <v>3.5440000000000005</v>
      </c>
      <c r="G742" s="46">
        <v>1</v>
      </c>
      <c r="H742" s="46">
        <v>1</v>
      </c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81"/>
      <c r="T742" s="28"/>
      <c r="U742" s="28"/>
      <c r="V742" s="38"/>
      <c r="W742" s="38"/>
      <c r="X742" s="38"/>
      <c r="Y742" s="38"/>
      <c r="Z742" s="38"/>
      <c r="AA742" s="38"/>
      <c r="AB742" s="38"/>
      <c r="AC742" s="38"/>
      <c r="AD742" s="38"/>
      <c r="AE742" s="39"/>
      <c r="AF742" s="39"/>
      <c r="AG742" s="43">
        <f>($F742+$G742)*AG$7</f>
        <v>0</v>
      </c>
      <c r="AH742" s="56">
        <f>((S742+U742)*$AH$7)+(T742*$AH$8)</f>
        <v>0</v>
      </c>
      <c r="AI742" s="56">
        <f>((S742+U742)*$AI$7)+(T742*$AI$8)</f>
        <v>0</v>
      </c>
      <c r="AJ742" s="56">
        <f>((S742+U742)*$AJ$7)+(T742*$AJ$8)</f>
        <v>0</v>
      </c>
      <c r="AK742" s="61">
        <f>T742*$AK$8</f>
        <v>0</v>
      </c>
      <c r="AL742" s="56">
        <f>($L742)*AL$8</f>
        <v>0</v>
      </c>
      <c r="AM742" s="43">
        <f>($F742+$G742)*AM$7</f>
        <v>0</v>
      </c>
      <c r="AN742" s="49"/>
      <c r="AO742" s="49"/>
    </row>
    <row r="743" spans="1:43" ht="15.75" customHeight="1" outlineLevel="1" x14ac:dyDescent="0.25">
      <c r="A743" s="99"/>
      <c r="B743" s="34"/>
      <c r="C743" s="35"/>
      <c r="D743" s="35"/>
      <c r="E743" s="35"/>
      <c r="F743" s="36"/>
      <c r="G743" s="37"/>
      <c r="H743" s="37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81"/>
      <c r="T743" s="28"/>
      <c r="U743" s="28"/>
      <c r="V743" s="38"/>
      <c r="W743" s="38"/>
      <c r="X743" s="38"/>
      <c r="Y743" s="38"/>
      <c r="Z743" s="38"/>
      <c r="AA743" s="38"/>
      <c r="AB743" s="38"/>
      <c r="AC743" s="38"/>
      <c r="AD743" s="38"/>
      <c r="AE743" s="39"/>
      <c r="AF743" s="39"/>
      <c r="AG743" s="43"/>
      <c r="AH743" s="56"/>
      <c r="AI743" s="56"/>
      <c r="AJ743" s="56"/>
      <c r="AK743" s="61"/>
      <c r="AL743" s="56">
        <f>($L743)*AL$8</f>
        <v>0</v>
      </c>
      <c r="AM743" s="43"/>
      <c r="AN743" s="49"/>
      <c r="AO743" s="49"/>
    </row>
    <row r="744" spans="1:43" s="68" customFormat="1" ht="15.75" customHeight="1" x14ac:dyDescent="0.25">
      <c r="A744" s="65"/>
      <c r="B744" s="257" t="str">
        <f>B664</f>
        <v>8TH FLOOR(REFUGE)</v>
      </c>
      <c r="C744" s="258"/>
      <c r="D744" s="258"/>
      <c r="E744" s="258"/>
      <c r="F744" s="258"/>
      <c r="G744" s="259"/>
      <c r="H744" s="66"/>
      <c r="I744" s="67">
        <f>SUM(I664:I743)</f>
        <v>158.44450000000006</v>
      </c>
      <c r="J744" s="67">
        <f t="shared" ref="J744:AP744" si="505">SUM(J664:J743)</f>
        <v>75.511999999999986</v>
      </c>
      <c r="K744" s="67">
        <f t="shared" si="505"/>
        <v>75.511999999999986</v>
      </c>
      <c r="L744" s="67">
        <f t="shared" si="505"/>
        <v>2.2784999999999997</v>
      </c>
      <c r="M744" s="67">
        <f t="shared" si="505"/>
        <v>0</v>
      </c>
      <c r="N744" s="67">
        <f t="shared" si="505"/>
        <v>0</v>
      </c>
      <c r="O744" s="67">
        <f t="shared" si="505"/>
        <v>0</v>
      </c>
      <c r="P744" s="67">
        <f t="shared" si="505"/>
        <v>40.028999999999996</v>
      </c>
      <c r="Q744" s="67">
        <f t="shared" si="505"/>
        <v>21.519000000000002</v>
      </c>
      <c r="R744" s="67">
        <f t="shared" si="505"/>
        <v>21.519000000000002</v>
      </c>
      <c r="S744" s="67">
        <f t="shared" si="505"/>
        <v>86.708399999999997</v>
      </c>
      <c r="T744" s="67">
        <f t="shared" si="505"/>
        <v>55.925999999999995</v>
      </c>
      <c r="U744" s="67">
        <f t="shared" si="505"/>
        <v>55.925999999999995</v>
      </c>
      <c r="V744" s="67">
        <f t="shared" si="505"/>
        <v>0</v>
      </c>
      <c r="W744" s="67">
        <f t="shared" si="505"/>
        <v>0</v>
      </c>
      <c r="X744" s="67">
        <f t="shared" si="505"/>
        <v>0</v>
      </c>
      <c r="Y744" s="67">
        <f t="shared" si="505"/>
        <v>0</v>
      </c>
      <c r="Z744" s="67">
        <f t="shared" si="505"/>
        <v>0</v>
      </c>
      <c r="AA744" s="67">
        <f t="shared" si="505"/>
        <v>0</v>
      </c>
      <c r="AB744" s="67">
        <f t="shared" si="505"/>
        <v>59.491</v>
      </c>
      <c r="AC744" s="67">
        <f t="shared" si="505"/>
        <v>19.048500000000001</v>
      </c>
      <c r="AD744" s="67">
        <f t="shared" si="505"/>
        <v>0</v>
      </c>
      <c r="AE744" s="67">
        <f t="shared" si="505"/>
        <v>0</v>
      </c>
      <c r="AF744" s="67">
        <f t="shared" si="505"/>
        <v>0</v>
      </c>
      <c r="AG744" s="67">
        <f t="shared" si="505"/>
        <v>0</v>
      </c>
      <c r="AH744" s="67">
        <f t="shared" si="505"/>
        <v>116.66142639898806</v>
      </c>
      <c r="AI744" s="67">
        <f t="shared" si="505"/>
        <v>19.125902683000003</v>
      </c>
      <c r="AJ744" s="67">
        <f t="shared" si="505"/>
        <v>26.816005515000001</v>
      </c>
      <c r="AK744" s="67">
        <f t="shared" si="505"/>
        <v>7692.207529999996</v>
      </c>
      <c r="AL744" s="67">
        <f t="shared" si="505"/>
        <v>2.2784999999999997</v>
      </c>
      <c r="AM744" s="67">
        <f t="shared" si="505"/>
        <v>78.539500000000004</v>
      </c>
      <c r="AN744" s="67">
        <f t="shared" si="505"/>
        <v>0</v>
      </c>
      <c r="AO744" s="67">
        <f t="shared" si="505"/>
        <v>0</v>
      </c>
      <c r="AP744" s="67">
        <f t="shared" si="505"/>
        <v>0</v>
      </c>
      <c r="AQ744" s="1"/>
    </row>
    <row r="745" spans="1:43" s="79" customFormat="1" ht="15.75" customHeight="1" x14ac:dyDescent="0.25">
      <c r="A745" s="69"/>
      <c r="B745" s="246" t="s">
        <v>55</v>
      </c>
      <c r="C745" s="247"/>
      <c r="D745" s="247"/>
      <c r="E745" s="247"/>
      <c r="F745" s="72"/>
      <c r="G745" s="73"/>
      <c r="H745" s="74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6"/>
      <c r="AF745" s="76"/>
      <c r="AG745" s="77">
        <v>0</v>
      </c>
      <c r="AH745" s="77">
        <v>370</v>
      </c>
      <c r="AI745" s="77">
        <f>8500/2.83</f>
        <v>3003.5335689045937</v>
      </c>
      <c r="AJ745" s="78">
        <v>200</v>
      </c>
      <c r="AK745" s="78">
        <v>11</v>
      </c>
      <c r="AL745" s="78">
        <v>2000</v>
      </c>
      <c r="AM745" s="77">
        <f>70*10.764</f>
        <v>753.4799999999999</v>
      </c>
      <c r="AN745" s="78">
        <f>2800/2.83</f>
        <v>989.39929328621906</v>
      </c>
      <c r="AO745" s="78">
        <f>35*10.764*1.18</f>
        <v>444.55319999999995</v>
      </c>
      <c r="AQ745" s="1"/>
    </row>
    <row r="746" spans="1:43" s="79" customFormat="1" ht="15.75" customHeight="1" x14ac:dyDescent="0.25">
      <c r="A746" s="69"/>
      <c r="B746" s="246" t="s">
        <v>56</v>
      </c>
      <c r="C746" s="247"/>
      <c r="D746" s="247"/>
      <c r="E746" s="247"/>
      <c r="F746" s="72"/>
      <c r="G746" s="73"/>
      <c r="H746" s="74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6"/>
      <c r="AF746" s="76"/>
      <c r="AG746" s="77">
        <f t="shared" ref="AG746:AO746" si="506">AG744*AG745</f>
        <v>0</v>
      </c>
      <c r="AH746" s="77">
        <f t="shared" si="506"/>
        <v>43164.727767625584</v>
      </c>
      <c r="AI746" s="77">
        <f t="shared" si="506"/>
        <v>57445.29074399294</v>
      </c>
      <c r="AJ746" s="77">
        <f t="shared" si="506"/>
        <v>5363.2011030000003</v>
      </c>
      <c r="AK746" s="77">
        <f t="shared" si="506"/>
        <v>84614.282829999953</v>
      </c>
      <c r="AL746" s="77">
        <f t="shared" si="506"/>
        <v>4556.9999999999991</v>
      </c>
      <c r="AM746" s="77">
        <f t="shared" si="506"/>
        <v>59177.942459999998</v>
      </c>
      <c r="AN746" s="77">
        <f t="shared" si="506"/>
        <v>0</v>
      </c>
      <c r="AO746" s="77">
        <f t="shared" si="506"/>
        <v>0</v>
      </c>
      <c r="AP746" s="80">
        <f>SUM(AG746:AO746)</f>
        <v>254322.44490461846</v>
      </c>
      <c r="AQ746" s="1"/>
    </row>
    <row r="747" spans="1:43" s="79" customFormat="1" ht="15.75" customHeight="1" x14ac:dyDescent="0.25">
      <c r="A747" s="69"/>
      <c r="B747" s="70"/>
      <c r="C747" s="71"/>
      <c r="D747" s="71"/>
      <c r="E747" s="71"/>
      <c r="F747" s="72"/>
      <c r="G747" s="73"/>
      <c r="H747" s="74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6"/>
      <c r="AF747" s="76"/>
      <c r="AG747" s="77"/>
      <c r="AH747" s="77"/>
      <c r="AI747" s="77"/>
      <c r="AJ747" s="77"/>
      <c r="AK747" s="77"/>
      <c r="AL747" s="77"/>
      <c r="AM747" s="77"/>
      <c r="AN747" s="77"/>
      <c r="AO747" s="77"/>
      <c r="AP747" s="80"/>
      <c r="AQ747" s="1"/>
    </row>
    <row r="748" spans="1:43" ht="15.75" customHeight="1" x14ac:dyDescent="0.25">
      <c r="A748" s="23" t="s">
        <v>168</v>
      </c>
      <c r="B748" s="254" t="s">
        <v>169</v>
      </c>
      <c r="C748" s="255"/>
      <c r="D748" s="255"/>
      <c r="E748" s="255"/>
      <c r="F748" s="255"/>
      <c r="G748" s="256"/>
      <c r="H748" s="27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18"/>
      <c r="AF748" s="18"/>
      <c r="AG748" s="18"/>
      <c r="AH748" s="31"/>
      <c r="AI748" s="32"/>
      <c r="AJ748" s="28"/>
      <c r="AK748" s="28"/>
      <c r="AL748" s="28"/>
      <c r="AM748" s="18"/>
      <c r="AN748" s="28"/>
      <c r="AO748" s="28"/>
    </row>
    <row r="749" spans="1:43" ht="15.75" customHeight="1" outlineLevel="1" x14ac:dyDescent="0.25">
      <c r="A749" s="33"/>
      <c r="B749" s="44" t="s">
        <v>170</v>
      </c>
      <c r="C749" s="45"/>
      <c r="D749" s="45"/>
      <c r="E749" s="45"/>
      <c r="F749" s="46"/>
      <c r="G749" s="46"/>
      <c r="H749" s="46"/>
      <c r="I749" s="38"/>
      <c r="J749" s="46"/>
      <c r="K749" s="46"/>
      <c r="L749" s="46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9"/>
      <c r="AF749" s="39"/>
      <c r="AG749" s="47"/>
      <c r="AH749" s="47"/>
      <c r="AI749" s="47"/>
      <c r="AJ749" s="48"/>
      <c r="AK749" s="49"/>
      <c r="AL749" s="49"/>
      <c r="AM749" s="47"/>
      <c r="AN749" s="49"/>
      <c r="AO749" s="49"/>
    </row>
    <row r="750" spans="1:43" ht="15.75" customHeight="1" outlineLevel="1" x14ac:dyDescent="0.25">
      <c r="A750" s="58">
        <v>1</v>
      </c>
      <c r="B750" s="59" t="s">
        <v>63</v>
      </c>
      <c r="C750" s="45">
        <v>1</v>
      </c>
      <c r="D750" s="45">
        <v>1</v>
      </c>
      <c r="E750" s="45">
        <v>1</v>
      </c>
      <c r="F750" s="60">
        <v>5.4</v>
      </c>
      <c r="G750" s="46">
        <v>9.6999999999999993</v>
      </c>
      <c r="H750" s="46">
        <v>0.3</v>
      </c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81">
        <f>(($G750*$H750)+$F750)*$C750*$D750*$E750</f>
        <v>8.31</v>
      </c>
      <c r="T750" s="28">
        <f>(($F750))*$C750*$D750*$E750</f>
        <v>5.4</v>
      </c>
      <c r="U750" s="28">
        <f>(($F750))*$C750*$D750*$E750</f>
        <v>5.4</v>
      </c>
      <c r="V750" s="38"/>
      <c r="W750" s="38"/>
      <c r="X750" s="38"/>
      <c r="Y750" s="38"/>
      <c r="Z750" s="38"/>
      <c r="AA750" s="38"/>
      <c r="AB750" s="38"/>
      <c r="AC750" s="38"/>
      <c r="AD750" s="38"/>
      <c r="AE750" s="39"/>
      <c r="AF750" s="39"/>
      <c r="AG750" s="43">
        <f t="shared" ref="AG750:AG756" si="507">($F750+$G750)*AG$7</f>
        <v>0</v>
      </c>
      <c r="AH750" s="56">
        <f>((S750+U750)*$AH$7)+(T750*$AH$8)</f>
        <v>3.2037487857142861</v>
      </c>
      <c r="AI750" s="56">
        <f>((S750+U750)*$AI$7)+(T750*$AI$8)</f>
        <v>0.64265220000000012</v>
      </c>
      <c r="AJ750" s="56">
        <f>((S750+U750)*$AJ$7)+(T750*$AJ$8)</f>
        <v>0.97978725</v>
      </c>
      <c r="AK750" s="61">
        <f>T750*$AK$8</f>
        <v>271.56600000000003</v>
      </c>
      <c r="AL750" s="56">
        <f t="shared" ref="AL750:AL756" si="508">($L750)*AL$8</f>
        <v>0</v>
      </c>
      <c r="AM750" s="43">
        <f t="shared" ref="AM750:AM756" si="509">($F750+$G750)*AM$7</f>
        <v>0</v>
      </c>
      <c r="AN750" s="49"/>
      <c r="AO750" s="49"/>
    </row>
    <row r="751" spans="1:43" ht="15.75" customHeight="1" outlineLevel="1" x14ac:dyDescent="0.25">
      <c r="A751" s="58">
        <f>1+A750</f>
        <v>2</v>
      </c>
      <c r="B751" s="59" t="s">
        <v>64</v>
      </c>
      <c r="C751" s="45">
        <v>1</v>
      </c>
      <c r="D751" s="45">
        <v>1</v>
      </c>
      <c r="E751" s="45">
        <v>1</v>
      </c>
      <c r="F751" s="60">
        <v>2.3639999999999999</v>
      </c>
      <c r="G751" s="46">
        <v>6.15</v>
      </c>
      <c r="H751" s="46">
        <v>0.3</v>
      </c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81">
        <f>(($G751*$H751)+$F751)*$C751*$D751*$E751</f>
        <v>4.2089999999999996</v>
      </c>
      <c r="T751" s="28">
        <f>(($F751))*$C751*$D751*$E751</f>
        <v>2.3639999999999999</v>
      </c>
      <c r="U751" s="28">
        <f>(($F751))*$C751*$D751*$E751</f>
        <v>2.3639999999999999</v>
      </c>
      <c r="V751" s="38"/>
      <c r="W751" s="38"/>
      <c r="X751" s="38"/>
      <c r="Y751" s="38"/>
      <c r="Z751" s="38"/>
      <c r="AA751" s="38"/>
      <c r="AB751" s="38"/>
      <c r="AC751" s="38"/>
      <c r="AD751" s="38"/>
      <c r="AE751" s="39"/>
      <c r="AF751" s="39"/>
      <c r="AG751" s="43">
        <f t="shared" si="507"/>
        <v>0</v>
      </c>
      <c r="AH751" s="56">
        <f>((S751+U751)*$AH$7)+(T751*$AH$8)</f>
        <v>1.4771752357142858</v>
      </c>
      <c r="AI751" s="56">
        <f>((S751+U751)*$AI$7)+(T751*$AI$8)</f>
        <v>0.29631222000000002</v>
      </c>
      <c r="AJ751" s="56">
        <f>((S751+U751)*$AJ$7)+(T751*$AJ$8)</f>
        <v>0.45175747499999996</v>
      </c>
      <c r="AK751" s="61">
        <f>T751*$AK$8</f>
        <v>118.88556</v>
      </c>
      <c r="AL751" s="56">
        <f t="shared" si="508"/>
        <v>0</v>
      </c>
      <c r="AM751" s="43">
        <f t="shared" si="509"/>
        <v>0</v>
      </c>
      <c r="AN751" s="49"/>
      <c r="AO751" s="49"/>
    </row>
    <row r="752" spans="1:43" ht="15.75" customHeight="1" outlineLevel="1" x14ac:dyDescent="0.25">
      <c r="A752" s="58">
        <f t="shared" ref="A752:A756" si="510">1+A751</f>
        <v>3</v>
      </c>
      <c r="B752" s="59" t="s">
        <v>14</v>
      </c>
      <c r="C752" s="45">
        <v>1</v>
      </c>
      <c r="D752" s="45">
        <v>1</v>
      </c>
      <c r="E752" s="45">
        <v>1</v>
      </c>
      <c r="F752" s="60">
        <v>2.9249999999999998</v>
      </c>
      <c r="G752" s="46">
        <v>7.95</v>
      </c>
      <c r="H752" s="46">
        <v>0.3</v>
      </c>
      <c r="I752" s="63"/>
      <c r="J752" s="63"/>
      <c r="K752" s="63"/>
      <c r="L752" s="63"/>
      <c r="M752" s="81"/>
      <c r="N752" s="28"/>
      <c r="O752" s="28"/>
      <c r="P752" s="81">
        <f>(($G752*$H752)+$F752)*$C752*$D752*$E752</f>
        <v>5.31</v>
      </c>
      <c r="Q752" s="28">
        <f>(($F752))*$C752*$D752*$E752</f>
        <v>2.9249999999999998</v>
      </c>
      <c r="R752" s="28">
        <f>(($F752))*$C752*$D752*$E752</f>
        <v>2.9249999999999998</v>
      </c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9"/>
      <c r="AF752" s="39"/>
      <c r="AG752" s="43">
        <f t="shared" si="507"/>
        <v>0</v>
      </c>
      <c r="AH752" s="56">
        <f>((P752+R752)*$AH$7)+(Q752*$AH$8)</f>
        <v>1.8410771785714286</v>
      </c>
      <c r="AI752" s="56">
        <f>((P752+R752)*$AI$7)+(Q752*$AI$8)</f>
        <v>0.36930870000000005</v>
      </c>
      <c r="AJ752" s="56">
        <f>((P752+R752)*$AJ$7)+(Q752*$AJ$8)</f>
        <v>0.56304787499999986</v>
      </c>
      <c r="AK752" s="61">
        <f>Q752*$AK$8</f>
        <v>147.09824999999998</v>
      </c>
      <c r="AL752" s="56">
        <f t="shared" si="508"/>
        <v>0</v>
      </c>
      <c r="AM752" s="43">
        <f t="shared" si="509"/>
        <v>0</v>
      </c>
      <c r="AN752" s="49"/>
      <c r="AO752" s="49"/>
    </row>
    <row r="753" spans="1:41" s="93" customFormat="1" ht="15.75" customHeight="1" outlineLevel="1" x14ac:dyDescent="0.25">
      <c r="A753" s="82">
        <v>4</v>
      </c>
      <c r="B753" s="83" t="s">
        <v>59</v>
      </c>
      <c r="C753" s="84">
        <v>1</v>
      </c>
      <c r="D753" s="84">
        <v>1</v>
      </c>
      <c r="E753" s="84">
        <v>1</v>
      </c>
      <c r="F753" s="85">
        <v>1.9239999999999999</v>
      </c>
      <c r="G753" s="86">
        <v>5.55</v>
      </c>
      <c r="H753" s="46">
        <v>0.35</v>
      </c>
      <c r="I753" s="87">
        <f>(($G753*$H753)+$F753)*$C753*$D753*$E753</f>
        <v>3.8664999999999998</v>
      </c>
      <c r="J753" s="88">
        <f>(($F753))*$C753*$D753*$E753</f>
        <v>1.9239999999999999</v>
      </c>
      <c r="K753" s="88">
        <f t="shared" ref="K753:K754" si="511">(($F753))*$C753*$D753*$E753</f>
        <v>1.9239999999999999</v>
      </c>
      <c r="L753" s="88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89"/>
      <c r="AD753" s="89"/>
      <c r="AE753" s="90"/>
      <c r="AF753" s="90"/>
      <c r="AG753" s="91">
        <f t="shared" si="507"/>
        <v>0</v>
      </c>
      <c r="AH753" s="91">
        <f>((I753+L753)*$AH$7)+(J753*$AH$8)</f>
        <v>1.0083769892857144</v>
      </c>
      <c r="AI753" s="91">
        <f>((I753+L753)*$AI$7)+(J753*$AI$8)</f>
        <v>0.20227419000000002</v>
      </c>
      <c r="AJ753" s="91">
        <f>((I753+L753)*$AJ$7)+(J753*$AJ$8)</f>
        <v>0.30838713749999996</v>
      </c>
      <c r="AK753" s="92">
        <f>J753*$AK$8</f>
        <v>96.757959999999997</v>
      </c>
      <c r="AL753" s="56">
        <f t="shared" si="508"/>
        <v>0</v>
      </c>
      <c r="AM753" s="91">
        <f t="shared" si="509"/>
        <v>0</v>
      </c>
      <c r="AN753" s="92"/>
      <c r="AO753" s="92"/>
    </row>
    <row r="754" spans="1:41" s="93" customFormat="1" ht="15.75" customHeight="1" outlineLevel="1" x14ac:dyDescent="0.25">
      <c r="A754" s="82">
        <f t="shared" ref="A754" si="512">1+A753</f>
        <v>5</v>
      </c>
      <c r="B754" s="83" t="s">
        <v>65</v>
      </c>
      <c r="C754" s="84">
        <v>1</v>
      </c>
      <c r="D754" s="84">
        <v>1</v>
      </c>
      <c r="E754" s="84">
        <v>1</v>
      </c>
      <c r="F754" s="85">
        <v>1.01</v>
      </c>
      <c r="G754" s="86">
        <v>4.2</v>
      </c>
      <c r="H754" s="86">
        <f>H753+H753</f>
        <v>0.7</v>
      </c>
      <c r="I754" s="87">
        <f>(($G754*$H754)+$F754)*$C754*$D754*$E754</f>
        <v>3.95</v>
      </c>
      <c r="J754" s="88">
        <f>(($F754))*$C754*$D754*$E754</f>
        <v>1.01</v>
      </c>
      <c r="K754" s="88">
        <f t="shared" si="511"/>
        <v>1.01</v>
      </c>
      <c r="L754" s="88">
        <f>F754*0.25</f>
        <v>0.2525</v>
      </c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89"/>
      <c r="AD754" s="89"/>
      <c r="AE754" s="90"/>
      <c r="AF754" s="90"/>
      <c r="AG754" s="91">
        <f t="shared" si="507"/>
        <v>0</v>
      </c>
      <c r="AH754" s="91">
        <f>((I754+L754)*$AH$7)+(J754*$AH$8)</f>
        <v>0.81335482738095255</v>
      </c>
      <c r="AI754" s="91">
        <f>((I754+L754)*$AI$7)+(J754*$AI$8)</f>
        <v>0.16315395000000002</v>
      </c>
      <c r="AJ754" s="91">
        <f>((I754+L754)*$AJ$7)+(J754*$AJ$8)</f>
        <v>0.24874443749999997</v>
      </c>
      <c r="AK754" s="92">
        <f>J754*$AK$8</f>
        <v>50.792900000000003</v>
      </c>
      <c r="AL754" s="56">
        <f t="shared" si="508"/>
        <v>0.2525</v>
      </c>
      <c r="AM754" s="91">
        <f t="shared" si="509"/>
        <v>0</v>
      </c>
      <c r="AN754" s="92"/>
      <c r="AO754" s="92"/>
    </row>
    <row r="755" spans="1:41" ht="15.75" customHeight="1" outlineLevel="1" x14ac:dyDescent="0.25">
      <c r="A755" s="58">
        <v>6</v>
      </c>
      <c r="B755" s="59" t="s">
        <v>66</v>
      </c>
      <c r="C755" s="45">
        <v>1</v>
      </c>
      <c r="D755" s="45">
        <v>1</v>
      </c>
      <c r="E755" s="45">
        <v>1</v>
      </c>
      <c r="F755" s="60">
        <v>3.72</v>
      </c>
      <c r="G755" s="46">
        <v>7.9</v>
      </c>
      <c r="H755" s="46">
        <v>0.35</v>
      </c>
      <c r="I755" s="81">
        <f>(($G755*$H755)+$F755)*$C755*$D755*$E755</f>
        <v>6.4850000000000003</v>
      </c>
      <c r="J755" s="28">
        <f t="shared" ref="J755:K756" si="513">(($F755))*$C755*$D755*$E755</f>
        <v>3.72</v>
      </c>
      <c r="K755" s="28">
        <f t="shared" si="513"/>
        <v>3.72</v>
      </c>
      <c r="L755" s="2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9"/>
      <c r="AF755" s="39"/>
      <c r="AG755" s="43">
        <f t="shared" si="507"/>
        <v>0</v>
      </c>
      <c r="AH755" s="56">
        <f>((I755+L755)*$AH$7)+(J755*$AH$8)</f>
        <v>1.8201632738095239</v>
      </c>
      <c r="AI755" s="56">
        <f>((I755+L755)*$AI$7)+(J755*$AI$8)</f>
        <v>0.36511350000000009</v>
      </c>
      <c r="AJ755" s="56">
        <f>((I755+L755)*$AJ$7)+(J755*$AJ$8)</f>
        <v>0.55665187500000002</v>
      </c>
      <c r="AK755" s="61">
        <f>J755*$AK$8</f>
        <v>187.0788</v>
      </c>
      <c r="AL755" s="56">
        <f t="shared" si="508"/>
        <v>0</v>
      </c>
      <c r="AM755" s="43">
        <f t="shared" si="509"/>
        <v>0</v>
      </c>
      <c r="AN755" s="49"/>
      <c r="AO755" s="49"/>
    </row>
    <row r="756" spans="1:41" ht="15.75" customHeight="1" outlineLevel="1" x14ac:dyDescent="0.25">
      <c r="A756" s="58">
        <f t="shared" si="510"/>
        <v>7</v>
      </c>
      <c r="B756" s="59" t="s">
        <v>67</v>
      </c>
      <c r="C756" s="45">
        <v>1</v>
      </c>
      <c r="D756" s="45">
        <v>1</v>
      </c>
      <c r="E756" s="45">
        <v>1</v>
      </c>
      <c r="F756" s="60">
        <v>3.36</v>
      </c>
      <c r="G756" s="46">
        <v>7.6</v>
      </c>
      <c r="H756" s="46">
        <v>0.35</v>
      </c>
      <c r="I756" s="81">
        <f>(($G756*$H756)+$F756)*$C756*$D756*$E756</f>
        <v>6.02</v>
      </c>
      <c r="J756" s="28">
        <f t="shared" si="513"/>
        <v>3.36</v>
      </c>
      <c r="K756" s="28">
        <f t="shared" si="513"/>
        <v>3.36</v>
      </c>
      <c r="L756" s="2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9"/>
      <c r="AF756" s="39"/>
      <c r="AG756" s="43">
        <f t="shared" si="507"/>
        <v>0</v>
      </c>
      <c r="AH756" s="56">
        <f>((I756+L756)*$AH$7)+(J756*$AH$8)</f>
        <v>1.6652696666666666</v>
      </c>
      <c r="AI756" s="56">
        <f>((I756+L756)*$AI$7)+(J756*$AI$8)</f>
        <v>0.33404280000000003</v>
      </c>
      <c r="AJ756" s="56">
        <f>((I756+L756)*$AJ$7)+(J756*$AJ$8)</f>
        <v>0.50928149999999994</v>
      </c>
      <c r="AK756" s="61">
        <f>J756*$AK$8</f>
        <v>168.9744</v>
      </c>
      <c r="AL756" s="56">
        <f t="shared" si="508"/>
        <v>0</v>
      </c>
      <c r="AM756" s="43">
        <f t="shared" si="509"/>
        <v>0</v>
      </c>
      <c r="AN756" s="49"/>
      <c r="AO756" s="49"/>
    </row>
    <row r="757" spans="1:41" ht="15.75" customHeight="1" outlineLevel="1" x14ac:dyDescent="0.25">
      <c r="A757" s="58"/>
      <c r="B757" s="59"/>
      <c r="C757" s="45"/>
      <c r="D757" s="45"/>
      <c r="E757" s="45"/>
      <c r="F757" s="60"/>
      <c r="G757" s="46"/>
      <c r="H757" s="46"/>
      <c r="I757" s="63"/>
      <c r="J757" s="63"/>
      <c r="K757" s="63"/>
      <c r="L757" s="63"/>
      <c r="M757" s="81"/>
      <c r="N757" s="28"/>
      <c r="O757" s="28"/>
      <c r="P757" s="81"/>
      <c r="Q757" s="28"/>
      <c r="R757" s="2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9"/>
      <c r="AF757" s="39"/>
      <c r="AG757" s="43"/>
      <c r="AH757" s="56"/>
      <c r="AI757" s="56"/>
      <c r="AJ757" s="62"/>
      <c r="AK757" s="61"/>
      <c r="AL757" s="61"/>
      <c r="AM757" s="43"/>
      <c r="AN757" s="49"/>
      <c r="AO757" s="49"/>
    </row>
    <row r="758" spans="1:41" ht="15.75" customHeight="1" outlineLevel="1" x14ac:dyDescent="0.25">
      <c r="A758" s="33"/>
      <c r="B758" s="44" t="s">
        <v>171</v>
      </c>
      <c r="C758" s="45"/>
      <c r="D758" s="45"/>
      <c r="E758" s="45"/>
      <c r="F758" s="46"/>
      <c r="G758" s="46"/>
      <c r="H758" s="46"/>
      <c r="I758" s="38"/>
      <c r="J758" s="46"/>
      <c r="K758" s="46"/>
      <c r="L758" s="46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9"/>
      <c r="AF758" s="39"/>
      <c r="AG758" s="47"/>
      <c r="AH758" s="47"/>
      <c r="AI758" s="47"/>
      <c r="AJ758" s="48"/>
      <c r="AK758" s="49"/>
      <c r="AL758" s="49"/>
      <c r="AM758" s="47"/>
      <c r="AN758" s="49"/>
      <c r="AO758" s="49"/>
    </row>
    <row r="759" spans="1:41" ht="15.75" customHeight="1" outlineLevel="1" x14ac:dyDescent="0.25">
      <c r="A759" s="58">
        <v>1</v>
      </c>
      <c r="B759" s="59" t="s">
        <v>63</v>
      </c>
      <c r="C759" s="45">
        <v>1</v>
      </c>
      <c r="D759" s="45">
        <v>1</v>
      </c>
      <c r="E759" s="45">
        <v>1</v>
      </c>
      <c r="F759" s="60">
        <v>5</v>
      </c>
      <c r="G759" s="46">
        <v>9.25</v>
      </c>
      <c r="H759" s="46">
        <v>0.3</v>
      </c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81">
        <f>(($G759*$H759)+$F759)*$C759*$D759*$E759</f>
        <v>7.7750000000000004</v>
      </c>
      <c r="T759" s="28">
        <f>(($F759))*$C759*$D759*$E759</f>
        <v>5</v>
      </c>
      <c r="U759" s="28">
        <f>(($F759))*$C759*$D759*$E759</f>
        <v>5</v>
      </c>
      <c r="V759" s="38"/>
      <c r="W759" s="38"/>
      <c r="X759" s="38"/>
      <c r="Y759" s="38"/>
      <c r="Z759" s="38"/>
      <c r="AA759" s="38"/>
      <c r="AB759" s="38"/>
      <c r="AC759" s="38"/>
      <c r="AD759" s="38"/>
      <c r="AE759" s="39"/>
      <c r="AF759" s="39"/>
      <c r="AG759" s="43">
        <f>($F759+$G759)*AG$7</f>
        <v>0</v>
      </c>
      <c r="AH759" s="56">
        <f>((S759+U759)*$AH$7)+(T759*$AH$8)</f>
        <v>2.976963630952381</v>
      </c>
      <c r="AI759" s="56">
        <f>((S759+U759)*$AI$7)+(T759*$AI$8)</f>
        <v>0.59716049999999998</v>
      </c>
      <c r="AJ759" s="56">
        <f>((S759+U759)*$AJ$7)+(T759*$AJ$8)</f>
        <v>0.91043062499999994</v>
      </c>
      <c r="AK759" s="61">
        <f>T759*$AK$8</f>
        <v>251.45</v>
      </c>
      <c r="AL759" s="56">
        <f t="shared" ref="AL759:AL764" si="514">($L759)*AL$8</f>
        <v>0</v>
      </c>
      <c r="AM759" s="43">
        <f>($F759+$G759)*AM$7</f>
        <v>0</v>
      </c>
      <c r="AN759" s="49"/>
      <c r="AO759" s="49"/>
    </row>
    <row r="760" spans="1:41" ht="15.75" customHeight="1" outlineLevel="1" x14ac:dyDescent="0.25">
      <c r="A760" s="58">
        <f>1+A759</f>
        <v>2</v>
      </c>
      <c r="B760" s="59" t="s">
        <v>14</v>
      </c>
      <c r="C760" s="45">
        <v>1</v>
      </c>
      <c r="D760" s="45">
        <v>1</v>
      </c>
      <c r="E760" s="45">
        <v>1</v>
      </c>
      <c r="F760" s="60">
        <v>2.29</v>
      </c>
      <c r="G760" s="46">
        <v>6.65</v>
      </c>
      <c r="H760" s="46">
        <v>0.3</v>
      </c>
      <c r="I760" s="63"/>
      <c r="J760" s="63"/>
      <c r="K760" s="63"/>
      <c r="L760" s="63"/>
      <c r="M760" s="81"/>
      <c r="N760" s="28"/>
      <c r="O760" s="28"/>
      <c r="P760" s="81">
        <f>(($G760*$H760)+$F760)*$C760*$D760*$E760</f>
        <v>4.2850000000000001</v>
      </c>
      <c r="Q760" s="28">
        <f>(($F760))*$C760*$D760*$E760</f>
        <v>2.29</v>
      </c>
      <c r="R760" s="28">
        <f>(($F760))*$C760*$D760*$E760</f>
        <v>2.29</v>
      </c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9"/>
      <c r="AF760" s="39"/>
      <c r="AG760" s="43">
        <f>($F760+$G760)*AG$7</f>
        <v>0</v>
      </c>
      <c r="AH760" s="56">
        <f>((P760+R760)*$AH$7)+(Q760*$AH$8)</f>
        <v>1.4580912976190477</v>
      </c>
      <c r="AI760" s="56">
        <f>((P760+R760)*$AI$7)+(Q760*$AI$8)</f>
        <v>0.29248410000000002</v>
      </c>
      <c r="AJ760" s="56">
        <f>((P760+R760)*$AJ$7)+(Q760*$AJ$8)</f>
        <v>0.44592112499999992</v>
      </c>
      <c r="AK760" s="61">
        <f>Q760*$AK$8</f>
        <v>115.1641</v>
      </c>
      <c r="AL760" s="56">
        <f t="shared" si="514"/>
        <v>0</v>
      </c>
      <c r="AM760" s="43">
        <f>($F760+$G760)*AM$7</f>
        <v>0</v>
      </c>
      <c r="AN760" s="49"/>
      <c r="AO760" s="49"/>
    </row>
    <row r="761" spans="1:41" s="93" customFormat="1" ht="15.75" customHeight="1" outlineLevel="1" x14ac:dyDescent="0.25">
      <c r="A761" s="82">
        <f t="shared" ref="A761:A762" si="515">1+A760</f>
        <v>3</v>
      </c>
      <c r="B761" s="83" t="s">
        <v>59</v>
      </c>
      <c r="C761" s="84">
        <v>1</v>
      </c>
      <c r="D761" s="84">
        <v>1</v>
      </c>
      <c r="E761" s="84">
        <v>1</v>
      </c>
      <c r="F761" s="85">
        <v>1.92</v>
      </c>
      <c r="G761" s="86">
        <v>5.55</v>
      </c>
      <c r="H761" s="46">
        <v>0.35</v>
      </c>
      <c r="I761" s="87">
        <f>(($G761*$H761)+$F761)*$C761*$D761*$E761</f>
        <v>3.8624999999999998</v>
      </c>
      <c r="J761" s="88">
        <f>(($F761))*$C761*$D761*$E761</f>
        <v>1.92</v>
      </c>
      <c r="K761" s="88">
        <f t="shared" ref="K761:K762" si="516">(($F761))*$C761*$D761*$E761</f>
        <v>1.92</v>
      </c>
      <c r="L761" s="88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89"/>
      <c r="AD761" s="89"/>
      <c r="AE761" s="90"/>
      <c r="AF761" s="90"/>
      <c r="AG761" s="91">
        <f>($F761+$G761)*AG$7</f>
        <v>0</v>
      </c>
      <c r="AH761" s="91">
        <f>((I761+L761)*$AH$7)+(J761*$AH$8)</f>
        <v>1.0068084464285714</v>
      </c>
      <c r="AI761" s="91">
        <f>((I761+L761)*$AI$7)+(J761*$AI$8)</f>
        <v>0.20195954999999999</v>
      </c>
      <c r="AJ761" s="91">
        <f>((I761+L761)*$AJ$7)+(J761*$AJ$8)</f>
        <v>0.30790743749999994</v>
      </c>
      <c r="AK761" s="92">
        <f>J761*$AK$8</f>
        <v>96.556799999999996</v>
      </c>
      <c r="AL761" s="56">
        <f t="shared" si="514"/>
        <v>0</v>
      </c>
      <c r="AM761" s="91">
        <f>($F761+$G761)*AM$7</f>
        <v>0</v>
      </c>
      <c r="AN761" s="92"/>
      <c r="AO761" s="92"/>
    </row>
    <row r="762" spans="1:41" s="93" customFormat="1" ht="15.75" customHeight="1" outlineLevel="1" x14ac:dyDescent="0.25">
      <c r="A762" s="82">
        <f t="shared" si="515"/>
        <v>4</v>
      </c>
      <c r="B762" s="83" t="s">
        <v>65</v>
      </c>
      <c r="C762" s="84">
        <v>1</v>
      </c>
      <c r="D762" s="84">
        <v>1</v>
      </c>
      <c r="E762" s="84">
        <v>1</v>
      </c>
      <c r="F762" s="85">
        <v>1.0129999999999999</v>
      </c>
      <c r="G762" s="86">
        <v>4.2</v>
      </c>
      <c r="H762" s="86">
        <f>H761+H761</f>
        <v>0.7</v>
      </c>
      <c r="I762" s="87">
        <f>(($G762*$H762)+$F762)*$C762*$D762*$E762</f>
        <v>3.9529999999999998</v>
      </c>
      <c r="J762" s="88">
        <f>(($F762))*$C762*$D762*$E762</f>
        <v>1.0129999999999999</v>
      </c>
      <c r="K762" s="88">
        <f t="shared" si="516"/>
        <v>1.0129999999999999</v>
      </c>
      <c r="L762" s="88">
        <f>F762*0.25</f>
        <v>0.25324999999999998</v>
      </c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  <c r="AD762" s="89"/>
      <c r="AE762" s="90"/>
      <c r="AF762" s="90"/>
      <c r="AG762" s="91">
        <f t="shared" ref="AG762" si="517">($F762+$G762)*AG$7</f>
        <v>0</v>
      </c>
      <c r="AH762" s="91">
        <f>((I762+L762)*$AH$7)+(J762*$AH$8)</f>
        <v>0.81462926845238093</v>
      </c>
      <c r="AI762" s="91">
        <f>((I762+L762)*$AI$7)+(J762*$AI$8)</f>
        <v>0.16340959500000002</v>
      </c>
      <c r="AJ762" s="91">
        <f>((I762+L762)*$AJ$7)+(J762*$AJ$8)</f>
        <v>0.24913419374999995</v>
      </c>
      <c r="AK762" s="92">
        <f>J762*$AK$8</f>
        <v>50.943769999999994</v>
      </c>
      <c r="AL762" s="56">
        <f t="shared" si="514"/>
        <v>0.25324999999999998</v>
      </c>
      <c r="AM762" s="91">
        <f t="shared" ref="AM762" si="518">($F762+$G762)*AM$7</f>
        <v>0</v>
      </c>
      <c r="AN762" s="92"/>
      <c r="AO762" s="92"/>
    </row>
    <row r="763" spans="1:41" ht="15.75" customHeight="1" outlineLevel="1" x14ac:dyDescent="0.25">
      <c r="A763" s="58">
        <v>5</v>
      </c>
      <c r="B763" s="59" t="s">
        <v>66</v>
      </c>
      <c r="C763" s="45">
        <v>1</v>
      </c>
      <c r="D763" s="45">
        <v>1</v>
      </c>
      <c r="E763" s="45">
        <v>1</v>
      </c>
      <c r="F763" s="60">
        <v>3.64</v>
      </c>
      <c r="G763" s="46">
        <v>7.8</v>
      </c>
      <c r="H763" s="46">
        <v>0.35</v>
      </c>
      <c r="I763" s="81">
        <f>(($G763*$H763)+$F763)*$C763*$D763*$E763</f>
        <v>6.37</v>
      </c>
      <c r="J763" s="28">
        <f t="shared" ref="J763:K764" si="519">(($F763))*$C763*$D763*$E763</f>
        <v>3.64</v>
      </c>
      <c r="K763" s="28">
        <f t="shared" si="519"/>
        <v>3.64</v>
      </c>
      <c r="L763" s="2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9"/>
      <c r="AF763" s="39"/>
      <c r="AG763" s="43">
        <f>($F763+$G763)*AG$7</f>
        <v>0</v>
      </c>
      <c r="AH763" s="56">
        <f>((I763+L763)*$AH$7)+(J763*$AH$8)</f>
        <v>1.7842175</v>
      </c>
      <c r="AI763" s="56">
        <f>((I763+L763)*$AI$7)+(J763*$AI$8)</f>
        <v>0.35790300000000003</v>
      </c>
      <c r="AJ763" s="56">
        <f>((I763+L763)*$AJ$7)+(J763*$AJ$8)</f>
        <v>0.54565874999999997</v>
      </c>
      <c r="AK763" s="61">
        <f>J763*$AK$8</f>
        <v>183.0556</v>
      </c>
      <c r="AL763" s="56">
        <f t="shared" si="514"/>
        <v>0</v>
      </c>
      <c r="AM763" s="43">
        <f>($F763+$G763)*AM$7</f>
        <v>0</v>
      </c>
      <c r="AN763" s="49"/>
      <c r="AO763" s="49"/>
    </row>
    <row r="764" spans="1:41" ht="15.75" customHeight="1" outlineLevel="1" x14ac:dyDescent="0.25">
      <c r="A764" s="58">
        <f t="shared" ref="A764" si="520">1+A763</f>
        <v>6</v>
      </c>
      <c r="B764" s="59" t="s">
        <v>67</v>
      </c>
      <c r="C764" s="45">
        <v>1</v>
      </c>
      <c r="D764" s="45">
        <v>1</v>
      </c>
      <c r="E764" s="45">
        <v>1</v>
      </c>
      <c r="F764" s="60">
        <v>2.9</v>
      </c>
      <c r="G764" s="46">
        <v>7.05</v>
      </c>
      <c r="H764" s="46">
        <v>0.35</v>
      </c>
      <c r="I764" s="81">
        <f>(($G764*$H764)+$F764)*$C764*$D764*$E764</f>
        <v>5.3674999999999997</v>
      </c>
      <c r="J764" s="28">
        <f t="shared" si="519"/>
        <v>2.9</v>
      </c>
      <c r="K764" s="28">
        <f t="shared" si="519"/>
        <v>2.9</v>
      </c>
      <c r="L764" s="2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9"/>
      <c r="AF764" s="39"/>
      <c r="AG764" s="43">
        <f>($F764+$G764)*AG$7</f>
        <v>0</v>
      </c>
      <c r="AH764" s="56">
        <f>((I764+L764)*$AH$7)+(J764*$AH$8)</f>
        <v>1.4597251964285713</v>
      </c>
      <c r="AI764" s="56">
        <f>((I764+L764)*$AI$7)+(J764*$AI$8)</f>
        <v>0.29281184999999998</v>
      </c>
      <c r="AJ764" s="56">
        <f>((I764+L764)*$AJ$7)+(J764*$AJ$8)</f>
        <v>0.44642081249999999</v>
      </c>
      <c r="AK764" s="61">
        <f>J764*$AK$8</f>
        <v>145.84099999999998</v>
      </c>
      <c r="AL764" s="56">
        <f t="shared" si="514"/>
        <v>0</v>
      </c>
      <c r="AM764" s="43">
        <f>($F764+$G764)*AM$7</f>
        <v>0</v>
      </c>
      <c r="AN764" s="49"/>
      <c r="AO764" s="49"/>
    </row>
    <row r="765" spans="1:41" ht="15.75" customHeight="1" outlineLevel="1" x14ac:dyDescent="0.25">
      <c r="A765" s="58"/>
      <c r="B765" s="59"/>
      <c r="C765" s="94"/>
      <c r="D765" s="94"/>
      <c r="E765" s="94"/>
      <c r="F765" s="60"/>
      <c r="G765" s="60"/>
      <c r="H765" s="60"/>
      <c r="I765" s="81"/>
      <c r="J765" s="28"/>
      <c r="K765" s="28"/>
      <c r="L765" s="28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  <c r="AA765" s="95"/>
      <c r="AB765" s="95"/>
      <c r="AC765" s="95"/>
      <c r="AD765" s="95"/>
      <c r="AE765" s="96"/>
      <c r="AF765" s="96"/>
      <c r="AG765" s="97"/>
      <c r="AH765" s="98"/>
      <c r="AI765" s="98"/>
      <c r="AJ765" s="98"/>
      <c r="AK765" s="54"/>
      <c r="AL765" s="54"/>
      <c r="AM765" s="97"/>
      <c r="AN765" s="28"/>
      <c r="AO765" s="28"/>
    </row>
    <row r="766" spans="1:41" ht="15.75" customHeight="1" outlineLevel="1" x14ac:dyDescent="0.25">
      <c r="A766" s="33"/>
      <c r="B766" s="44" t="s">
        <v>172</v>
      </c>
      <c r="C766" s="45"/>
      <c r="D766" s="45"/>
      <c r="E766" s="45"/>
      <c r="F766" s="46"/>
      <c r="G766" s="46"/>
      <c r="H766" s="46"/>
      <c r="I766" s="38"/>
      <c r="J766" s="46"/>
      <c r="K766" s="46"/>
      <c r="L766" s="46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9"/>
      <c r="AF766" s="39"/>
      <c r="AG766" s="47"/>
      <c r="AH766" s="47"/>
      <c r="AI766" s="47"/>
      <c r="AJ766" s="48"/>
      <c r="AK766" s="49"/>
      <c r="AL766" s="49"/>
      <c r="AM766" s="47"/>
      <c r="AN766" s="49"/>
      <c r="AO766" s="49"/>
    </row>
    <row r="767" spans="1:41" ht="15.75" customHeight="1" outlineLevel="1" x14ac:dyDescent="0.25">
      <c r="A767" s="58">
        <v>1</v>
      </c>
      <c r="B767" s="59" t="s">
        <v>63</v>
      </c>
      <c r="C767" s="45">
        <v>1</v>
      </c>
      <c r="D767" s="45">
        <v>1</v>
      </c>
      <c r="E767" s="45">
        <v>1</v>
      </c>
      <c r="F767" s="60">
        <v>6.22</v>
      </c>
      <c r="G767" s="46">
        <v>10.65</v>
      </c>
      <c r="H767" s="46">
        <v>0.3</v>
      </c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81">
        <f>(($G767*$H767)+$F767)*$C767*$D767*$E767</f>
        <v>9.4149999999999991</v>
      </c>
      <c r="T767" s="28">
        <f>(($F767))*$C767*$D767*$E767</f>
        <v>6.22</v>
      </c>
      <c r="U767" s="28">
        <f>(($F767))*$C767*$D767*$E767</f>
        <v>6.22</v>
      </c>
      <c r="V767" s="38"/>
      <c r="W767" s="38"/>
      <c r="X767" s="38"/>
      <c r="Y767" s="38"/>
      <c r="Z767" s="38"/>
      <c r="AA767" s="38"/>
      <c r="AB767" s="38"/>
      <c r="AC767" s="38"/>
      <c r="AD767" s="38"/>
      <c r="AE767" s="39"/>
      <c r="AF767" s="39"/>
      <c r="AG767" s="43">
        <f t="shared" ref="AG767:AG772" si="521">($F767+$G767)*AG$7</f>
        <v>0</v>
      </c>
      <c r="AH767" s="56">
        <f>((S767+U767)*$AH$7)+(T767*$AH$8)</f>
        <v>3.6697367261904761</v>
      </c>
      <c r="AI767" s="56">
        <f>((S767+U767)*$AI$7)+(T767*$AI$8)</f>
        <v>0.73612650000000002</v>
      </c>
      <c r="AJ767" s="56">
        <f>((S767+U767)*$AJ$7)+(T767*$AJ$8)</f>
        <v>1.1222981249999997</v>
      </c>
      <c r="AK767" s="61">
        <f>T767*$AK$8</f>
        <v>312.80379999999997</v>
      </c>
      <c r="AL767" s="56">
        <f t="shared" ref="AL767:AL772" si="522">($L767)*AL$8</f>
        <v>0</v>
      </c>
      <c r="AM767" s="43">
        <f t="shared" ref="AM767:AM772" si="523">($F767+$G767)*AM$7</f>
        <v>0</v>
      </c>
      <c r="AN767" s="49"/>
      <c r="AO767" s="49"/>
    </row>
    <row r="768" spans="1:41" ht="15.75" customHeight="1" outlineLevel="1" x14ac:dyDescent="0.25">
      <c r="A768" s="58">
        <f>1+A767</f>
        <v>2</v>
      </c>
      <c r="B768" s="59" t="s">
        <v>14</v>
      </c>
      <c r="C768" s="45">
        <v>1</v>
      </c>
      <c r="D768" s="45">
        <v>1</v>
      </c>
      <c r="E768" s="45">
        <v>1</v>
      </c>
      <c r="F768" s="60">
        <v>2.29</v>
      </c>
      <c r="G768" s="46">
        <v>6.65</v>
      </c>
      <c r="H768" s="46">
        <v>0.3</v>
      </c>
      <c r="I768" s="63"/>
      <c r="J768" s="63"/>
      <c r="K768" s="63"/>
      <c r="L768" s="63"/>
      <c r="M768" s="81"/>
      <c r="N768" s="28"/>
      <c r="O768" s="28"/>
      <c r="P768" s="81">
        <f>(($G768*$H768)+$F768)*$C768*$D768*$E768</f>
        <v>4.2850000000000001</v>
      </c>
      <c r="Q768" s="28">
        <f>(($F768))*$C768*$D768*$E768</f>
        <v>2.29</v>
      </c>
      <c r="R768" s="28">
        <f>(($F768))*$C768*$D768*$E768</f>
        <v>2.29</v>
      </c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9"/>
      <c r="AF768" s="39"/>
      <c r="AG768" s="43">
        <f t="shared" si="521"/>
        <v>0</v>
      </c>
      <c r="AH768" s="56">
        <f>((P768+R768)*$AH$7)+(Q768*$AH$8)</f>
        <v>1.4580912976190477</v>
      </c>
      <c r="AI768" s="56">
        <f>((P768+R768)*$AI$7)+(Q768*$AI$8)</f>
        <v>0.29248410000000002</v>
      </c>
      <c r="AJ768" s="56">
        <f>((P768+R768)*$AJ$7)+(Q768*$AJ$8)</f>
        <v>0.44592112499999992</v>
      </c>
      <c r="AK768" s="61">
        <f>Q768*$AK$8</f>
        <v>115.1641</v>
      </c>
      <c r="AL768" s="56">
        <f t="shared" si="522"/>
        <v>0</v>
      </c>
      <c r="AM768" s="43">
        <f t="shared" si="523"/>
        <v>0</v>
      </c>
      <c r="AN768" s="49"/>
      <c r="AO768" s="49"/>
    </row>
    <row r="769" spans="1:41" s="93" customFormat="1" ht="15.75" customHeight="1" outlineLevel="1" x14ac:dyDescent="0.25">
      <c r="A769" s="82">
        <v>3</v>
      </c>
      <c r="B769" s="83" t="s">
        <v>59</v>
      </c>
      <c r="C769" s="84">
        <v>1</v>
      </c>
      <c r="D769" s="84">
        <v>1</v>
      </c>
      <c r="E769" s="84">
        <v>1</v>
      </c>
      <c r="F769" s="85">
        <v>1.92</v>
      </c>
      <c r="G769" s="86">
        <v>5.55</v>
      </c>
      <c r="H769" s="46">
        <v>0.35</v>
      </c>
      <c r="I769" s="87">
        <f>(($G769*$H769)+$F769)*$C769*$D769*$E769</f>
        <v>3.8624999999999998</v>
      </c>
      <c r="J769" s="88">
        <f>(($F769))*$C769*$D769*$E769</f>
        <v>1.92</v>
      </c>
      <c r="K769" s="88">
        <f>(($F769))*$C769*$D769*$E769</f>
        <v>1.92</v>
      </c>
      <c r="L769" s="88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89"/>
      <c r="AD769" s="89"/>
      <c r="AE769" s="90"/>
      <c r="AF769" s="90"/>
      <c r="AG769" s="91">
        <f t="shared" si="521"/>
        <v>0</v>
      </c>
      <c r="AH769" s="91">
        <f>((I769+L769)*$AH$7)+(J769*$AH$8)</f>
        <v>1.0068084464285714</v>
      </c>
      <c r="AI769" s="91">
        <f>((I769+L769)*$AI$7)+(J769*$AI$8)</f>
        <v>0.20195954999999999</v>
      </c>
      <c r="AJ769" s="91">
        <f>((I769+L769)*$AJ$7)+(J769*$AJ$8)</f>
        <v>0.30790743749999994</v>
      </c>
      <c r="AK769" s="92">
        <f>J769*$AK$8</f>
        <v>96.556799999999996</v>
      </c>
      <c r="AL769" s="56">
        <f t="shared" si="522"/>
        <v>0</v>
      </c>
      <c r="AM769" s="91">
        <f t="shared" si="523"/>
        <v>0</v>
      </c>
      <c r="AN769" s="92"/>
      <c r="AO769" s="92"/>
    </row>
    <row r="770" spans="1:41" s="93" customFormat="1" ht="15.75" customHeight="1" outlineLevel="1" x14ac:dyDescent="0.25">
      <c r="A770" s="82">
        <f>1+A769</f>
        <v>4</v>
      </c>
      <c r="B770" s="83" t="s">
        <v>65</v>
      </c>
      <c r="C770" s="84">
        <v>1</v>
      </c>
      <c r="D770" s="84">
        <v>1</v>
      </c>
      <c r="E770" s="84">
        <v>1</v>
      </c>
      <c r="F770" s="85">
        <v>1.0129999999999999</v>
      </c>
      <c r="G770" s="86">
        <v>4.2</v>
      </c>
      <c r="H770" s="86">
        <f>H769+H769</f>
        <v>0.7</v>
      </c>
      <c r="I770" s="87">
        <f>(($G770*$H770)+$F770)*$C770*$D770*$E770</f>
        <v>3.9529999999999998</v>
      </c>
      <c r="J770" s="88">
        <f>(($F770))*$C770*$D770*$E770</f>
        <v>1.0129999999999999</v>
      </c>
      <c r="K770" s="88">
        <f>(($F770))*$C770*$D770*$E770</f>
        <v>1.0129999999999999</v>
      </c>
      <c r="L770" s="88">
        <f>F770*0.25</f>
        <v>0.25324999999999998</v>
      </c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89"/>
      <c r="AD770" s="89"/>
      <c r="AE770" s="90"/>
      <c r="AF770" s="90"/>
      <c r="AG770" s="91">
        <f t="shared" si="521"/>
        <v>0</v>
      </c>
      <c r="AH770" s="91">
        <f>((I770+L770)*$AH$7)+(J770*$AH$8)</f>
        <v>0.81462926845238093</v>
      </c>
      <c r="AI770" s="91">
        <f>((I770+L770)*$AI$7)+(J770*$AI$8)</f>
        <v>0.16340959500000002</v>
      </c>
      <c r="AJ770" s="91">
        <f>((I770+L770)*$AJ$7)+(J770*$AJ$8)</f>
        <v>0.24913419374999995</v>
      </c>
      <c r="AK770" s="92">
        <f>J770*$AK$8</f>
        <v>50.943769999999994</v>
      </c>
      <c r="AL770" s="56">
        <f t="shared" si="522"/>
        <v>0.25324999999999998</v>
      </c>
      <c r="AM770" s="91">
        <f t="shared" si="523"/>
        <v>0</v>
      </c>
      <c r="AN770" s="92"/>
      <c r="AO770" s="92"/>
    </row>
    <row r="771" spans="1:41" ht="15.75" customHeight="1" outlineLevel="1" x14ac:dyDescent="0.25">
      <c r="A771" s="58">
        <v>5</v>
      </c>
      <c r="B771" s="59" t="s">
        <v>66</v>
      </c>
      <c r="C771" s="45">
        <v>1</v>
      </c>
      <c r="D771" s="45">
        <v>1</v>
      </c>
      <c r="E771" s="45">
        <v>1</v>
      </c>
      <c r="F771" s="60">
        <v>3.64</v>
      </c>
      <c r="G771" s="46">
        <v>7.8</v>
      </c>
      <c r="H771" s="46">
        <v>0.35</v>
      </c>
      <c r="I771" s="81">
        <f>(($G771*$H771)+$F771)*$C771*$D771*$E771</f>
        <v>6.37</v>
      </c>
      <c r="J771" s="28">
        <f t="shared" ref="J771:K772" si="524">(($F771))*$C771*$D771*$E771</f>
        <v>3.64</v>
      </c>
      <c r="K771" s="28">
        <f t="shared" si="524"/>
        <v>3.64</v>
      </c>
      <c r="L771" s="2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9"/>
      <c r="AF771" s="39"/>
      <c r="AG771" s="43">
        <f t="shared" si="521"/>
        <v>0</v>
      </c>
      <c r="AH771" s="56">
        <f>((I771+L771)*$AH$7)+(J771*$AH$8)</f>
        <v>1.7842175</v>
      </c>
      <c r="AI771" s="56">
        <f>((I771+L771)*$AI$7)+(J771*$AI$8)</f>
        <v>0.35790300000000003</v>
      </c>
      <c r="AJ771" s="56">
        <f>((I771+L771)*$AJ$7)+(J771*$AJ$8)</f>
        <v>0.54565874999999997</v>
      </c>
      <c r="AK771" s="61">
        <f>J771*$AK$8</f>
        <v>183.0556</v>
      </c>
      <c r="AL771" s="56">
        <f t="shared" si="522"/>
        <v>0</v>
      </c>
      <c r="AM771" s="43">
        <f t="shared" si="523"/>
        <v>0</v>
      </c>
      <c r="AN771" s="49"/>
      <c r="AO771" s="49"/>
    </row>
    <row r="772" spans="1:41" ht="15.75" customHeight="1" outlineLevel="1" x14ac:dyDescent="0.25">
      <c r="A772" s="58">
        <f t="shared" ref="A772" si="525">1+A771</f>
        <v>6</v>
      </c>
      <c r="B772" s="59" t="s">
        <v>67</v>
      </c>
      <c r="C772" s="45">
        <v>1</v>
      </c>
      <c r="D772" s="45">
        <v>1</v>
      </c>
      <c r="E772" s="45">
        <v>1</v>
      </c>
      <c r="F772" s="60">
        <v>2.9</v>
      </c>
      <c r="G772" s="46">
        <v>7.05</v>
      </c>
      <c r="H772" s="46">
        <v>0.35</v>
      </c>
      <c r="I772" s="81">
        <f>(($G772*$H772)+$F772)*$C772*$D772*$E772</f>
        <v>5.3674999999999997</v>
      </c>
      <c r="J772" s="28">
        <f t="shared" si="524"/>
        <v>2.9</v>
      </c>
      <c r="K772" s="28">
        <f t="shared" si="524"/>
        <v>2.9</v>
      </c>
      <c r="L772" s="2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9"/>
      <c r="AF772" s="39"/>
      <c r="AG772" s="43">
        <f t="shared" si="521"/>
        <v>0</v>
      </c>
      <c r="AH772" s="56">
        <f>((I772+L772)*$AH$7)+(J772*$AH$8)</f>
        <v>1.4597251964285713</v>
      </c>
      <c r="AI772" s="56">
        <f>((I772+L772)*$AI$7)+(J772*$AI$8)</f>
        <v>0.29281184999999998</v>
      </c>
      <c r="AJ772" s="56">
        <f>((I772+L772)*$AJ$7)+(J772*$AJ$8)</f>
        <v>0.44642081249999999</v>
      </c>
      <c r="AK772" s="61">
        <f>J772*$AK$8</f>
        <v>145.84099999999998</v>
      </c>
      <c r="AL772" s="56">
        <f t="shared" si="522"/>
        <v>0</v>
      </c>
      <c r="AM772" s="43">
        <f t="shared" si="523"/>
        <v>0</v>
      </c>
      <c r="AN772" s="49"/>
      <c r="AO772" s="49"/>
    </row>
    <row r="773" spans="1:41" ht="15.75" customHeight="1" outlineLevel="1" x14ac:dyDescent="0.25">
      <c r="A773" s="99"/>
      <c r="B773" s="34"/>
      <c r="C773" s="35"/>
      <c r="D773" s="35"/>
      <c r="E773" s="35"/>
      <c r="F773" s="36"/>
      <c r="G773" s="37"/>
      <c r="H773" s="37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81"/>
      <c r="T773" s="28"/>
      <c r="U773" s="28"/>
      <c r="V773" s="38"/>
      <c r="W773" s="38"/>
      <c r="X773" s="38"/>
      <c r="Y773" s="38"/>
      <c r="Z773" s="38"/>
      <c r="AA773" s="38"/>
      <c r="AB773" s="38"/>
      <c r="AC773" s="38"/>
      <c r="AD773" s="38"/>
      <c r="AE773" s="39"/>
      <c r="AF773" s="39"/>
      <c r="AG773" s="40"/>
      <c r="AH773" s="41"/>
      <c r="AI773" s="41"/>
      <c r="AJ773" s="41"/>
      <c r="AK773" s="42"/>
      <c r="AL773" s="42"/>
      <c r="AM773" s="40"/>
      <c r="AN773" s="100"/>
      <c r="AO773" s="100"/>
    </row>
    <row r="774" spans="1:41" ht="15.75" customHeight="1" outlineLevel="1" x14ac:dyDescent="0.25">
      <c r="A774" s="33"/>
      <c r="B774" s="44" t="s">
        <v>173</v>
      </c>
      <c r="C774" s="45"/>
      <c r="D774" s="45"/>
      <c r="E774" s="45"/>
      <c r="F774" s="46"/>
      <c r="G774" s="46"/>
      <c r="H774" s="46"/>
      <c r="I774" s="38"/>
      <c r="J774" s="46"/>
      <c r="K774" s="46"/>
      <c r="L774" s="46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9"/>
      <c r="AF774" s="39"/>
      <c r="AG774" s="47"/>
      <c r="AH774" s="47"/>
      <c r="AI774" s="47"/>
      <c r="AJ774" s="48"/>
      <c r="AK774" s="49"/>
      <c r="AL774" s="49"/>
      <c r="AM774" s="47"/>
      <c r="AN774" s="49"/>
      <c r="AO774" s="49"/>
    </row>
    <row r="775" spans="1:41" ht="15.75" customHeight="1" outlineLevel="1" x14ac:dyDescent="0.25">
      <c r="A775" s="58">
        <v>1</v>
      </c>
      <c r="B775" s="59" t="s">
        <v>63</v>
      </c>
      <c r="C775" s="45">
        <v>1</v>
      </c>
      <c r="D775" s="45">
        <v>1</v>
      </c>
      <c r="E775" s="45">
        <v>1</v>
      </c>
      <c r="F775" s="60">
        <v>6.22</v>
      </c>
      <c r="G775" s="46">
        <v>10.65</v>
      </c>
      <c r="H775" s="46">
        <v>0.3</v>
      </c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81">
        <f>(($G775*$H775)+$F775)*$C775*$D775*$E775</f>
        <v>9.4149999999999991</v>
      </c>
      <c r="T775" s="28">
        <f>(($F775))*$C775*$D775*$E775</f>
        <v>6.22</v>
      </c>
      <c r="U775" s="28">
        <f>(($F775))*$C775*$D775*$E775</f>
        <v>6.22</v>
      </c>
      <c r="V775" s="38"/>
      <c r="W775" s="38"/>
      <c r="X775" s="38"/>
      <c r="Y775" s="38"/>
      <c r="Z775" s="38"/>
      <c r="AA775" s="38"/>
      <c r="AB775" s="38"/>
      <c r="AC775" s="38"/>
      <c r="AD775" s="38"/>
      <c r="AE775" s="39"/>
      <c r="AF775" s="39"/>
      <c r="AG775" s="43">
        <f>($F775+$G775)*AG$7</f>
        <v>0</v>
      </c>
      <c r="AH775" s="56">
        <f>((S775+U775)*$AH$7)+(T775*$AH$8)</f>
        <v>3.6697367261904761</v>
      </c>
      <c r="AI775" s="56">
        <f>((S775+U775)*$AI$7)+(T775*$AI$8)</f>
        <v>0.73612650000000002</v>
      </c>
      <c r="AJ775" s="56">
        <f>((S775+U775)*$AJ$7)+(T775*$AJ$8)</f>
        <v>1.1222981249999997</v>
      </c>
      <c r="AK775" s="61">
        <f>T775*$AK$8</f>
        <v>312.80379999999997</v>
      </c>
      <c r="AL775" s="56">
        <f t="shared" ref="AL775:AL780" si="526">($L775)*AL$8</f>
        <v>0</v>
      </c>
      <c r="AM775" s="43">
        <f>($F775+$G775)*AM$7</f>
        <v>0</v>
      </c>
      <c r="AN775" s="49"/>
      <c r="AO775" s="49"/>
    </row>
    <row r="776" spans="1:41" ht="15.75" customHeight="1" outlineLevel="1" x14ac:dyDescent="0.25">
      <c r="A776" s="58">
        <f>1+A775</f>
        <v>2</v>
      </c>
      <c r="B776" s="59" t="s">
        <v>14</v>
      </c>
      <c r="C776" s="45">
        <v>1</v>
      </c>
      <c r="D776" s="45">
        <v>1</v>
      </c>
      <c r="E776" s="45">
        <v>1</v>
      </c>
      <c r="F776" s="60">
        <v>2.29</v>
      </c>
      <c r="G776" s="46">
        <v>6.65</v>
      </c>
      <c r="H776" s="46">
        <v>0.3</v>
      </c>
      <c r="I776" s="63"/>
      <c r="J776" s="63"/>
      <c r="K776" s="63"/>
      <c r="L776" s="63"/>
      <c r="M776" s="81"/>
      <c r="N776" s="28"/>
      <c r="O776" s="28"/>
      <c r="P776" s="81">
        <f>(($G776*$H776)+$F776)*$C776*$D776*$E776</f>
        <v>4.2850000000000001</v>
      </c>
      <c r="Q776" s="28">
        <f>(($F776))*$C776*$D776*$E776</f>
        <v>2.29</v>
      </c>
      <c r="R776" s="28">
        <f>(($F776))*$C776*$D776*$E776</f>
        <v>2.29</v>
      </c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9"/>
      <c r="AF776" s="39"/>
      <c r="AG776" s="43">
        <f>($F776+$G776)*AG$7</f>
        <v>0</v>
      </c>
      <c r="AH776" s="56">
        <f>((P776+R776)*$AH$7)+(Q776*$AH$8)</f>
        <v>1.4580912976190477</v>
      </c>
      <c r="AI776" s="56">
        <f>((P776+R776)*$AI$7)+(Q776*$AI$8)</f>
        <v>0.29248410000000002</v>
      </c>
      <c r="AJ776" s="56">
        <f>((P776+R776)*$AJ$7)+(Q776*$AJ$8)</f>
        <v>0.44592112499999992</v>
      </c>
      <c r="AK776" s="61">
        <f>Q776*$AK$8</f>
        <v>115.1641</v>
      </c>
      <c r="AL776" s="56">
        <f t="shared" si="526"/>
        <v>0</v>
      </c>
      <c r="AM776" s="43">
        <f>($F776+$G776)*AM$7</f>
        <v>0</v>
      </c>
      <c r="AN776" s="49"/>
      <c r="AO776" s="49"/>
    </row>
    <row r="777" spans="1:41" s="93" customFormat="1" ht="15.75" customHeight="1" outlineLevel="1" x14ac:dyDescent="0.25">
      <c r="A777" s="82">
        <f t="shared" ref="A777:A778" si="527">1+A776</f>
        <v>3</v>
      </c>
      <c r="B777" s="83" t="s">
        <v>59</v>
      </c>
      <c r="C777" s="84">
        <v>1</v>
      </c>
      <c r="D777" s="84">
        <v>1</v>
      </c>
      <c r="E777" s="84">
        <v>1</v>
      </c>
      <c r="F777" s="85">
        <v>1.72</v>
      </c>
      <c r="G777" s="86">
        <v>5.25</v>
      </c>
      <c r="H777" s="46">
        <v>0.35</v>
      </c>
      <c r="I777" s="87">
        <f>(($G777*$H777)+$F777)*$C777*$D777*$E777</f>
        <v>3.5575000000000001</v>
      </c>
      <c r="J777" s="88">
        <f>(($F777))*$C777*$D777*$E777</f>
        <v>1.72</v>
      </c>
      <c r="K777" s="88">
        <f t="shared" ref="K777:K778" si="528">(($F777))*$C777*$D777*$E777</f>
        <v>1.72</v>
      </c>
      <c r="L777" s="88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89"/>
      <c r="AD777" s="89"/>
      <c r="AE777" s="90"/>
      <c r="AF777" s="90"/>
      <c r="AG777" s="91">
        <f>($F777+$G777)*AG$7</f>
        <v>0</v>
      </c>
      <c r="AH777" s="91">
        <f>((I777+L777)*$AH$7)+(J777*$AH$8)</f>
        <v>0.91465655357142861</v>
      </c>
      <c r="AI777" s="91">
        <f>((I777+L777)*$AI$7)+(J777*$AI$8)</f>
        <v>0.18347445000000001</v>
      </c>
      <c r="AJ777" s="91">
        <f>((I777+L777)*$AJ$7)+(J777*$AJ$8)</f>
        <v>0.27972506249999995</v>
      </c>
      <c r="AK777" s="92">
        <f>J777*$AK$8</f>
        <v>86.498800000000003</v>
      </c>
      <c r="AL777" s="56">
        <f t="shared" si="526"/>
        <v>0</v>
      </c>
      <c r="AM777" s="91">
        <f>($F777+$G777)*AM$7</f>
        <v>0</v>
      </c>
      <c r="AN777" s="92"/>
      <c r="AO777" s="92"/>
    </row>
    <row r="778" spans="1:41" s="93" customFormat="1" ht="15.75" customHeight="1" outlineLevel="1" x14ac:dyDescent="0.25">
      <c r="A778" s="82">
        <f t="shared" si="527"/>
        <v>4</v>
      </c>
      <c r="B778" s="83" t="s">
        <v>65</v>
      </c>
      <c r="C778" s="84">
        <v>1</v>
      </c>
      <c r="D778" s="84">
        <v>1</v>
      </c>
      <c r="E778" s="84">
        <v>1</v>
      </c>
      <c r="F778" s="85">
        <v>1.0129999999999999</v>
      </c>
      <c r="G778" s="86">
        <v>4.2</v>
      </c>
      <c r="H778" s="86">
        <f>H777+H777</f>
        <v>0.7</v>
      </c>
      <c r="I778" s="87">
        <f>(($G778*$H778)+$F778)*$C778*$D778*$E778</f>
        <v>3.9529999999999998</v>
      </c>
      <c r="J778" s="88">
        <f>(($F778))*$C778*$D778*$E778</f>
        <v>1.0129999999999999</v>
      </c>
      <c r="K778" s="88">
        <f t="shared" si="528"/>
        <v>1.0129999999999999</v>
      </c>
      <c r="L778" s="88">
        <f>F778*0.25</f>
        <v>0.25324999999999998</v>
      </c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89"/>
      <c r="AD778" s="89"/>
      <c r="AE778" s="90"/>
      <c r="AF778" s="90"/>
      <c r="AG778" s="91">
        <f t="shared" ref="AG778" si="529">($F778+$G778)*AG$7</f>
        <v>0</v>
      </c>
      <c r="AH778" s="91">
        <f>((I778+L778)*$AH$7)+(J778*$AH$8)</f>
        <v>0.81462926845238093</v>
      </c>
      <c r="AI778" s="91">
        <f>((I778+L778)*$AI$7)+(J778*$AI$8)</f>
        <v>0.16340959500000002</v>
      </c>
      <c r="AJ778" s="91">
        <f>((I778+L778)*$AJ$7)+(J778*$AJ$8)</f>
        <v>0.24913419374999995</v>
      </c>
      <c r="AK778" s="92">
        <f>J778*$AK$8</f>
        <v>50.943769999999994</v>
      </c>
      <c r="AL778" s="56">
        <f t="shared" si="526"/>
        <v>0.25324999999999998</v>
      </c>
      <c r="AM778" s="91">
        <f t="shared" ref="AM778" si="530">($F778+$G778)*AM$7</f>
        <v>0</v>
      </c>
      <c r="AN778" s="92"/>
      <c r="AO778" s="92"/>
    </row>
    <row r="779" spans="1:41" ht="15.75" customHeight="1" outlineLevel="1" x14ac:dyDescent="0.25">
      <c r="A779" s="58">
        <v>5</v>
      </c>
      <c r="B779" s="59" t="s">
        <v>66</v>
      </c>
      <c r="C779" s="45">
        <v>1</v>
      </c>
      <c r="D779" s="45">
        <v>1</v>
      </c>
      <c r="E779" s="45">
        <v>1</v>
      </c>
      <c r="F779" s="60">
        <v>3.17</v>
      </c>
      <c r="G779" s="46">
        <v>7.4</v>
      </c>
      <c r="H779" s="46">
        <v>0.35</v>
      </c>
      <c r="I779" s="81">
        <f>(($G779*$H779)+$F779)*$C779*$D779*$E779</f>
        <v>5.76</v>
      </c>
      <c r="J779" s="28">
        <f t="shared" ref="J779:K779" si="531">(($F779))*$C779*$D779*$E779</f>
        <v>3.17</v>
      </c>
      <c r="K779" s="28">
        <f t="shared" si="531"/>
        <v>3.17</v>
      </c>
      <c r="L779" s="2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9"/>
      <c r="AF779" s="39"/>
      <c r="AG779" s="43">
        <f>($F779+$G779)*AG$7</f>
        <v>0</v>
      </c>
      <c r="AH779" s="56">
        <f>((I779+L779)*$AH$7)+(J779*$AH$8)</f>
        <v>1.5816140476190474</v>
      </c>
      <c r="AI779" s="56">
        <f>((I779+L779)*$AI$7)+(J779*$AI$8)</f>
        <v>0.31726200000000004</v>
      </c>
      <c r="AJ779" s="56">
        <f>((I779+L779)*$AJ$7)+(J779*$AJ$8)</f>
        <v>0.48369749999999995</v>
      </c>
      <c r="AK779" s="61">
        <f>J779*$AK$8</f>
        <v>159.41929999999999</v>
      </c>
      <c r="AL779" s="56">
        <f t="shared" si="526"/>
        <v>0</v>
      </c>
      <c r="AM779" s="43">
        <f>($F779+$G779)*AM$7</f>
        <v>0</v>
      </c>
      <c r="AN779" s="49"/>
      <c r="AO779" s="49"/>
    </row>
    <row r="780" spans="1:41" ht="15.75" customHeight="1" outlineLevel="1" x14ac:dyDescent="0.25">
      <c r="A780" s="99"/>
      <c r="B780" s="34"/>
      <c r="C780" s="35"/>
      <c r="D780" s="35"/>
      <c r="E780" s="35"/>
      <c r="F780" s="36"/>
      <c r="G780" s="37"/>
      <c r="H780" s="37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81"/>
      <c r="T780" s="28"/>
      <c r="U780" s="28"/>
      <c r="V780" s="38"/>
      <c r="W780" s="38"/>
      <c r="X780" s="38"/>
      <c r="Y780" s="38"/>
      <c r="Z780" s="38"/>
      <c r="AA780" s="38"/>
      <c r="AB780" s="38"/>
      <c r="AC780" s="38"/>
      <c r="AD780" s="38"/>
      <c r="AE780" s="39"/>
      <c r="AF780" s="39"/>
      <c r="AG780" s="40"/>
      <c r="AH780" s="41"/>
      <c r="AI780" s="41"/>
      <c r="AJ780" s="41"/>
      <c r="AK780" s="42"/>
      <c r="AL780" s="56">
        <f t="shared" si="526"/>
        <v>0</v>
      </c>
      <c r="AM780" s="40"/>
      <c r="AN780" s="100"/>
      <c r="AO780" s="100"/>
    </row>
    <row r="781" spans="1:41" ht="15.75" customHeight="1" outlineLevel="1" x14ac:dyDescent="0.25">
      <c r="A781" s="33"/>
      <c r="B781" s="44" t="s">
        <v>174</v>
      </c>
      <c r="C781" s="45"/>
      <c r="D781" s="45"/>
      <c r="E781" s="45"/>
      <c r="F781" s="46"/>
      <c r="G781" s="46"/>
      <c r="H781" s="46"/>
      <c r="I781" s="38"/>
      <c r="J781" s="46"/>
      <c r="K781" s="46"/>
      <c r="L781" s="46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9"/>
      <c r="AF781" s="39"/>
      <c r="AG781" s="47"/>
      <c r="AH781" s="47"/>
      <c r="AI781" s="47"/>
      <c r="AJ781" s="48"/>
      <c r="AK781" s="49"/>
      <c r="AL781" s="49"/>
      <c r="AM781" s="47"/>
      <c r="AN781" s="49"/>
      <c r="AO781" s="49"/>
    </row>
    <row r="782" spans="1:41" ht="15.75" customHeight="1" outlineLevel="1" x14ac:dyDescent="0.25">
      <c r="A782" s="58">
        <v>1</v>
      </c>
      <c r="B782" s="59" t="s">
        <v>63</v>
      </c>
      <c r="C782" s="45">
        <v>1</v>
      </c>
      <c r="D782" s="45">
        <v>1</v>
      </c>
      <c r="E782" s="45">
        <v>1</v>
      </c>
      <c r="F782" s="60">
        <v>5.3639999999999999</v>
      </c>
      <c r="G782" s="46">
        <v>9.65</v>
      </c>
      <c r="H782" s="46">
        <v>0.3</v>
      </c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81">
        <f>(($G782*$H782)+$F782)*$C782*$D782*$E782</f>
        <v>8.2590000000000003</v>
      </c>
      <c r="T782" s="28">
        <f>(($F782))*$C782*$D782*$E782</f>
        <v>5.3639999999999999</v>
      </c>
      <c r="U782" s="28">
        <f>(($F782))*$C782*$D782*$E782</f>
        <v>5.3639999999999999</v>
      </c>
      <c r="V782" s="38"/>
      <c r="W782" s="38"/>
      <c r="X782" s="38"/>
      <c r="Y782" s="38"/>
      <c r="Z782" s="38"/>
      <c r="AA782" s="38"/>
      <c r="AB782" s="38"/>
      <c r="AC782" s="38"/>
      <c r="AD782" s="38"/>
      <c r="AE782" s="39"/>
      <c r="AF782" s="39"/>
      <c r="AG782" s="43">
        <f>($F782+$G782)*AG$7</f>
        <v>0</v>
      </c>
      <c r="AH782" s="56">
        <f>((S782+U782)*$AH$7)+(T782*$AH$8)</f>
        <v>3.1829655928571432</v>
      </c>
      <c r="AI782" s="56">
        <f>((S782+U782)*$AI$7)+(T782*$AI$8)</f>
        <v>0.63848322000000013</v>
      </c>
      <c r="AJ782" s="56">
        <f>((S782+U782)*$AJ$7)+(T782*$AJ$8)</f>
        <v>0.9734312249999999</v>
      </c>
      <c r="AK782" s="61">
        <f>T782*$AK$8</f>
        <v>269.75556</v>
      </c>
      <c r="AL782" s="56">
        <f t="shared" ref="AL782:AL786" si="532">($L782)*AL$8</f>
        <v>0</v>
      </c>
      <c r="AM782" s="43">
        <f>($F782+$G782)*AM$7</f>
        <v>0</v>
      </c>
      <c r="AN782" s="49"/>
      <c r="AO782" s="49"/>
    </row>
    <row r="783" spans="1:41" ht="15.75" customHeight="1" outlineLevel="1" x14ac:dyDescent="0.25">
      <c r="A783" s="58">
        <f>1+A782</f>
        <v>2</v>
      </c>
      <c r="B783" s="59" t="s">
        <v>14</v>
      </c>
      <c r="C783" s="45">
        <v>1</v>
      </c>
      <c r="D783" s="45">
        <v>1</v>
      </c>
      <c r="E783" s="45">
        <v>1</v>
      </c>
      <c r="F783" s="60">
        <v>2.29</v>
      </c>
      <c r="G783" s="46">
        <v>6.65</v>
      </c>
      <c r="H783" s="46">
        <v>0.3</v>
      </c>
      <c r="I783" s="63"/>
      <c r="J783" s="63"/>
      <c r="K783" s="63"/>
      <c r="L783" s="63"/>
      <c r="M783" s="81"/>
      <c r="N783" s="28"/>
      <c r="O783" s="28"/>
      <c r="P783" s="81">
        <f>(($G783*$H783)+$F783)*$C783*$D783*$E783</f>
        <v>4.2850000000000001</v>
      </c>
      <c r="Q783" s="28">
        <f>(($F783))*$C783*$D783*$E783</f>
        <v>2.29</v>
      </c>
      <c r="R783" s="28">
        <f>(($F783))*$C783*$D783*$E783</f>
        <v>2.29</v>
      </c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9"/>
      <c r="AF783" s="39"/>
      <c r="AG783" s="43">
        <f>($F783+$G783)*AG$7</f>
        <v>0</v>
      </c>
      <c r="AH783" s="56">
        <f>((P783+R783)*$AH$7)+(Q783*$AH$8)</f>
        <v>1.4580912976190477</v>
      </c>
      <c r="AI783" s="56">
        <f>((P783+R783)*$AI$7)+(Q783*$AI$8)</f>
        <v>0.29248410000000002</v>
      </c>
      <c r="AJ783" s="56">
        <f>((P783+R783)*$AJ$7)+(Q783*$AJ$8)</f>
        <v>0.44592112499999992</v>
      </c>
      <c r="AK783" s="61">
        <f>Q783*$AK$8</f>
        <v>115.1641</v>
      </c>
      <c r="AL783" s="56">
        <f t="shared" si="532"/>
        <v>0</v>
      </c>
      <c r="AM783" s="43">
        <f>($F783+$G783)*AM$7</f>
        <v>0</v>
      </c>
      <c r="AN783" s="49"/>
      <c r="AO783" s="49"/>
    </row>
    <row r="784" spans="1:41" s="93" customFormat="1" ht="15.75" customHeight="1" outlineLevel="1" x14ac:dyDescent="0.25">
      <c r="A784" s="82">
        <f t="shared" ref="A784:A785" si="533">1+A783</f>
        <v>3</v>
      </c>
      <c r="B784" s="83" t="s">
        <v>59</v>
      </c>
      <c r="C784" s="84">
        <v>1</v>
      </c>
      <c r="D784" s="84">
        <v>1</v>
      </c>
      <c r="E784" s="84">
        <v>1</v>
      </c>
      <c r="F784" s="85">
        <v>1.72</v>
      </c>
      <c r="G784" s="86">
        <v>5.25</v>
      </c>
      <c r="H784" s="46">
        <v>0.35</v>
      </c>
      <c r="I784" s="87">
        <f>(($G784*$H784)+$F784)*$C784*$D784*$E784</f>
        <v>3.5575000000000001</v>
      </c>
      <c r="J784" s="88">
        <f>(($F784))*$C784*$D784*$E784</f>
        <v>1.72</v>
      </c>
      <c r="K784" s="88">
        <f t="shared" ref="K784:K785" si="534">(($F784))*$C784*$D784*$E784</f>
        <v>1.72</v>
      </c>
      <c r="L784" s="88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89"/>
      <c r="AD784" s="89"/>
      <c r="AE784" s="90"/>
      <c r="AF784" s="90"/>
      <c r="AG784" s="91">
        <f>($F784+$G784)*AG$7</f>
        <v>0</v>
      </c>
      <c r="AH784" s="91">
        <f>((I784+L784)*$AH$7)+(J784*$AH$8)</f>
        <v>0.91465655357142861</v>
      </c>
      <c r="AI784" s="91">
        <f>((I784+L784)*$AI$7)+(J784*$AI$8)</f>
        <v>0.18347445000000001</v>
      </c>
      <c r="AJ784" s="91">
        <f>((I784+L784)*$AJ$7)+(J784*$AJ$8)</f>
        <v>0.27972506249999995</v>
      </c>
      <c r="AK784" s="92">
        <f>J784*$AK$8</f>
        <v>86.498800000000003</v>
      </c>
      <c r="AL784" s="56">
        <f t="shared" si="532"/>
        <v>0</v>
      </c>
      <c r="AM784" s="91">
        <f>($F784+$G784)*AM$7</f>
        <v>0</v>
      </c>
      <c r="AN784" s="92"/>
      <c r="AO784" s="92"/>
    </row>
    <row r="785" spans="1:41" s="93" customFormat="1" ht="15.75" customHeight="1" outlineLevel="1" x14ac:dyDescent="0.25">
      <c r="A785" s="82">
        <f t="shared" si="533"/>
        <v>4</v>
      </c>
      <c r="B785" s="83" t="s">
        <v>65</v>
      </c>
      <c r="C785" s="84">
        <v>1</v>
      </c>
      <c r="D785" s="84">
        <v>1</v>
      </c>
      <c r="E785" s="84">
        <v>1</v>
      </c>
      <c r="F785" s="85">
        <v>1.0129999999999999</v>
      </c>
      <c r="G785" s="86">
        <v>4.2</v>
      </c>
      <c r="H785" s="86">
        <f>H784+H784</f>
        <v>0.7</v>
      </c>
      <c r="I785" s="87">
        <f>(($G785*$H785)+$F785)*$C785*$D785*$E785</f>
        <v>3.9529999999999998</v>
      </c>
      <c r="J785" s="88">
        <f>(($F785))*$C785*$D785*$E785</f>
        <v>1.0129999999999999</v>
      </c>
      <c r="K785" s="88">
        <f t="shared" si="534"/>
        <v>1.0129999999999999</v>
      </c>
      <c r="L785" s="88">
        <f>F785*0.25</f>
        <v>0.25324999999999998</v>
      </c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  <c r="AD785" s="89"/>
      <c r="AE785" s="90"/>
      <c r="AF785" s="90"/>
      <c r="AG785" s="91">
        <f t="shared" ref="AG785" si="535">($F785+$G785)*AG$7</f>
        <v>0</v>
      </c>
      <c r="AH785" s="91">
        <f>((I785+L785)*$AH$7)+(J785*$AH$8)</f>
        <v>0.81462926845238093</v>
      </c>
      <c r="AI785" s="91">
        <f>((I785+L785)*$AI$7)+(J785*$AI$8)</f>
        <v>0.16340959500000002</v>
      </c>
      <c r="AJ785" s="91">
        <f>((I785+L785)*$AJ$7)+(J785*$AJ$8)</f>
        <v>0.24913419374999995</v>
      </c>
      <c r="AK785" s="92">
        <f>J785*$AK$8</f>
        <v>50.943769999999994</v>
      </c>
      <c r="AL785" s="56">
        <f t="shared" si="532"/>
        <v>0.25324999999999998</v>
      </c>
      <c r="AM785" s="91">
        <f t="shared" ref="AM785" si="536">($F785+$G785)*AM$7</f>
        <v>0</v>
      </c>
      <c r="AN785" s="92"/>
      <c r="AO785" s="92"/>
    </row>
    <row r="786" spans="1:41" ht="15.75" customHeight="1" outlineLevel="1" x14ac:dyDescent="0.25">
      <c r="A786" s="58">
        <v>5</v>
      </c>
      <c r="B786" s="59" t="s">
        <v>66</v>
      </c>
      <c r="C786" s="45">
        <v>1</v>
      </c>
      <c r="D786" s="45">
        <v>1</v>
      </c>
      <c r="E786" s="45">
        <v>1</v>
      </c>
      <c r="F786" s="60">
        <v>3.17</v>
      </c>
      <c r="G786" s="46">
        <v>7.4</v>
      </c>
      <c r="H786" s="46">
        <v>0.35</v>
      </c>
      <c r="I786" s="81">
        <f>(($G786*$H786)+$F786)*$C786*$D786*$E786</f>
        <v>5.76</v>
      </c>
      <c r="J786" s="28">
        <f t="shared" ref="J786:K786" si="537">(($F786))*$C786*$D786*$E786</f>
        <v>3.17</v>
      </c>
      <c r="K786" s="28">
        <f t="shared" si="537"/>
        <v>3.17</v>
      </c>
      <c r="L786" s="2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9"/>
      <c r="AF786" s="39"/>
      <c r="AG786" s="43">
        <f>($F786+$G786)*AG$7</f>
        <v>0</v>
      </c>
      <c r="AH786" s="56">
        <f>((I786+L786)*$AH$7)+(J786*$AH$8)</f>
        <v>1.5816140476190474</v>
      </c>
      <c r="AI786" s="56">
        <f>((I786+L786)*$AI$7)+(J786*$AI$8)</f>
        <v>0.31726200000000004</v>
      </c>
      <c r="AJ786" s="56">
        <f>((I786+L786)*$AJ$7)+(J786*$AJ$8)</f>
        <v>0.48369749999999995</v>
      </c>
      <c r="AK786" s="61">
        <f>J786*$AK$8</f>
        <v>159.41929999999999</v>
      </c>
      <c r="AL786" s="56">
        <f t="shared" si="532"/>
        <v>0</v>
      </c>
      <c r="AM786" s="43">
        <f>($F786+$G786)*AM$7</f>
        <v>0</v>
      </c>
      <c r="AN786" s="49"/>
      <c r="AO786" s="49"/>
    </row>
    <row r="787" spans="1:41" ht="15.75" customHeight="1" outlineLevel="1" x14ac:dyDescent="0.25">
      <c r="A787" s="99"/>
      <c r="B787" s="34"/>
      <c r="C787" s="35"/>
      <c r="D787" s="35"/>
      <c r="E787" s="35"/>
      <c r="F787" s="36"/>
      <c r="G787" s="37"/>
      <c r="H787" s="37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81"/>
      <c r="T787" s="28"/>
      <c r="U787" s="28"/>
      <c r="V787" s="38"/>
      <c r="W787" s="38"/>
      <c r="X787" s="38"/>
      <c r="Y787" s="38"/>
      <c r="Z787" s="38"/>
      <c r="AA787" s="38"/>
      <c r="AB787" s="38"/>
      <c r="AC787" s="38"/>
      <c r="AD787" s="38"/>
      <c r="AE787" s="39"/>
      <c r="AF787" s="39"/>
      <c r="AG787" s="40"/>
      <c r="AH787" s="41"/>
      <c r="AI787" s="41"/>
      <c r="AJ787" s="41"/>
      <c r="AK787" s="42"/>
      <c r="AL787" s="42"/>
      <c r="AM787" s="40"/>
      <c r="AN787" s="100"/>
      <c r="AO787" s="100"/>
    </row>
    <row r="788" spans="1:41" ht="15.75" customHeight="1" outlineLevel="1" x14ac:dyDescent="0.25">
      <c r="A788" s="33"/>
      <c r="B788" s="44" t="s">
        <v>175</v>
      </c>
      <c r="C788" s="45"/>
      <c r="D788" s="45"/>
      <c r="E788" s="45"/>
      <c r="F788" s="46"/>
      <c r="G788" s="46"/>
      <c r="H788" s="46"/>
      <c r="I788" s="38"/>
      <c r="J788" s="46"/>
      <c r="K788" s="46"/>
      <c r="L788" s="46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9"/>
      <c r="AF788" s="39"/>
      <c r="AG788" s="47"/>
      <c r="AH788" s="47"/>
      <c r="AI788" s="47"/>
      <c r="AJ788" s="48"/>
      <c r="AK788" s="49"/>
      <c r="AL788" s="49"/>
      <c r="AM788" s="47"/>
      <c r="AN788" s="49"/>
      <c r="AO788" s="49"/>
    </row>
    <row r="789" spans="1:41" ht="15.75" customHeight="1" outlineLevel="1" x14ac:dyDescent="0.25">
      <c r="A789" s="58">
        <v>1</v>
      </c>
      <c r="B789" s="59" t="s">
        <v>63</v>
      </c>
      <c r="C789" s="45">
        <v>1</v>
      </c>
      <c r="D789" s="45">
        <v>1</v>
      </c>
      <c r="E789" s="45">
        <v>1</v>
      </c>
      <c r="F789" s="60">
        <v>5.3639999999999999</v>
      </c>
      <c r="G789" s="46">
        <v>9.65</v>
      </c>
      <c r="H789" s="46">
        <v>0.3</v>
      </c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81">
        <f>(($G789*$H789)+$F789)*$C789*$D789*$E789</f>
        <v>8.2590000000000003</v>
      </c>
      <c r="T789" s="28">
        <f>(($F789))*$C789*$D789*$E789</f>
        <v>5.3639999999999999</v>
      </c>
      <c r="U789" s="28">
        <f>(($F789))*$C789*$D789*$E789</f>
        <v>5.3639999999999999</v>
      </c>
      <c r="V789" s="38"/>
      <c r="W789" s="38"/>
      <c r="X789" s="38"/>
      <c r="Y789" s="38"/>
      <c r="Z789" s="38"/>
      <c r="AA789" s="38"/>
      <c r="AB789" s="38"/>
      <c r="AC789" s="38"/>
      <c r="AD789" s="38"/>
      <c r="AE789" s="39"/>
      <c r="AF789" s="39"/>
      <c r="AG789" s="43">
        <f>($F789+$G789)*AG$7</f>
        <v>0</v>
      </c>
      <c r="AH789" s="56">
        <f>((S789+U789)*$AH$7)+(T789*$AH$8)</f>
        <v>3.1829655928571432</v>
      </c>
      <c r="AI789" s="56">
        <f>((S789+U789)*$AI$7)+(T789*$AI$8)</f>
        <v>0.63848322000000013</v>
      </c>
      <c r="AJ789" s="56">
        <f>((S789+U789)*$AJ$7)+(T789*$AJ$8)</f>
        <v>0.9734312249999999</v>
      </c>
      <c r="AK789" s="61">
        <f>T789*$AK$8</f>
        <v>269.75556</v>
      </c>
      <c r="AL789" s="56">
        <f t="shared" ref="AL789:AL793" si="538">($L789)*AL$8</f>
        <v>0</v>
      </c>
      <c r="AM789" s="43">
        <f>($F789+$G789)*AM$7</f>
        <v>0</v>
      </c>
      <c r="AN789" s="49"/>
      <c r="AO789" s="49"/>
    </row>
    <row r="790" spans="1:41" ht="15.75" customHeight="1" outlineLevel="1" x14ac:dyDescent="0.25">
      <c r="A790" s="58">
        <f>1+A789</f>
        <v>2</v>
      </c>
      <c r="B790" s="59" t="s">
        <v>14</v>
      </c>
      <c r="C790" s="45">
        <v>1</v>
      </c>
      <c r="D790" s="45">
        <v>1</v>
      </c>
      <c r="E790" s="45">
        <v>1</v>
      </c>
      <c r="F790" s="60">
        <v>2.2189999999999999</v>
      </c>
      <c r="G790" s="46">
        <v>6.5</v>
      </c>
      <c r="H790" s="46">
        <v>0.3</v>
      </c>
      <c r="I790" s="63"/>
      <c r="J790" s="63"/>
      <c r="K790" s="63"/>
      <c r="L790" s="63"/>
      <c r="M790" s="81"/>
      <c r="N790" s="28"/>
      <c r="O790" s="28"/>
      <c r="P790" s="81">
        <f>(($G790*$H790)+$F790)*$C790*$D790*$E790</f>
        <v>4.1689999999999996</v>
      </c>
      <c r="Q790" s="28">
        <f>(($F790))*$C790*$D790*$E790</f>
        <v>2.2189999999999999</v>
      </c>
      <c r="R790" s="28">
        <f>(($F790))*$C790*$D790*$E790</f>
        <v>2.2189999999999999</v>
      </c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9"/>
      <c r="AF790" s="39"/>
      <c r="AG790" s="43">
        <f>($F790+$G790)*AG$7</f>
        <v>0</v>
      </c>
      <c r="AH790" s="56">
        <f>((P790+R790)*$AH$7)+(Q790*$AH$8)</f>
        <v>1.415087080952381</v>
      </c>
      <c r="AI790" s="56">
        <f>((P790+R790)*$AI$7)+(Q790*$AI$8)</f>
        <v>0.28385771999999998</v>
      </c>
      <c r="AJ790" s="56">
        <f>((P790+R790)*$AJ$7)+(Q790*$AJ$8)</f>
        <v>0.43276934999999994</v>
      </c>
      <c r="AK790" s="61">
        <f>Q790*$AK$8</f>
        <v>111.59350999999999</v>
      </c>
      <c r="AL790" s="56">
        <f t="shared" si="538"/>
        <v>0</v>
      </c>
      <c r="AM790" s="43">
        <f>($F790+$G790)*AM$7</f>
        <v>0</v>
      </c>
      <c r="AN790" s="49"/>
      <c r="AO790" s="49"/>
    </row>
    <row r="791" spans="1:41" s="93" customFormat="1" ht="15.75" customHeight="1" outlineLevel="1" x14ac:dyDescent="0.25">
      <c r="A791" s="82">
        <f t="shared" ref="A791:A792" si="539">1+A790</f>
        <v>3</v>
      </c>
      <c r="B791" s="83" t="s">
        <v>59</v>
      </c>
      <c r="C791" s="84">
        <v>1</v>
      </c>
      <c r="D791" s="84">
        <v>1</v>
      </c>
      <c r="E791" s="84">
        <v>1</v>
      </c>
      <c r="F791" s="85">
        <v>1.72</v>
      </c>
      <c r="G791" s="86">
        <v>5.25</v>
      </c>
      <c r="H791" s="46">
        <v>0.35</v>
      </c>
      <c r="I791" s="87">
        <f>(($G791*$H791)+$F791)*$C791*$D791*$E791</f>
        <v>3.5575000000000001</v>
      </c>
      <c r="J791" s="88">
        <f>(($F791))*$C791*$D791*$E791</f>
        <v>1.72</v>
      </c>
      <c r="K791" s="88">
        <f t="shared" ref="K791:K792" si="540">(($F791))*$C791*$D791*$E791</f>
        <v>1.72</v>
      </c>
      <c r="L791" s="88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89"/>
      <c r="AD791" s="89"/>
      <c r="AE791" s="90"/>
      <c r="AF791" s="90"/>
      <c r="AG791" s="91">
        <f>($F791+$G791)*AG$7</f>
        <v>0</v>
      </c>
      <c r="AH791" s="91">
        <f>((I791+L791)*$AH$7)+(J791*$AH$8)</f>
        <v>0.91465655357142861</v>
      </c>
      <c r="AI791" s="91">
        <f>((I791+L791)*$AI$7)+(J791*$AI$8)</f>
        <v>0.18347445000000001</v>
      </c>
      <c r="AJ791" s="91">
        <f>((I791+L791)*$AJ$7)+(J791*$AJ$8)</f>
        <v>0.27972506249999995</v>
      </c>
      <c r="AK791" s="92">
        <f>J791*$AK$8</f>
        <v>86.498800000000003</v>
      </c>
      <c r="AL791" s="56">
        <f t="shared" si="538"/>
        <v>0</v>
      </c>
      <c r="AM791" s="91">
        <f>($F791+$G791)*AM$7</f>
        <v>0</v>
      </c>
      <c r="AN791" s="92"/>
      <c r="AO791" s="92"/>
    </row>
    <row r="792" spans="1:41" s="93" customFormat="1" ht="15.75" customHeight="1" outlineLevel="1" x14ac:dyDescent="0.25">
      <c r="A792" s="82">
        <f t="shared" si="539"/>
        <v>4</v>
      </c>
      <c r="B792" s="83" t="s">
        <v>65</v>
      </c>
      <c r="C792" s="84">
        <v>1</v>
      </c>
      <c r="D792" s="84">
        <v>1</v>
      </c>
      <c r="E792" s="84">
        <v>1</v>
      </c>
      <c r="F792" s="85">
        <v>1.0129999999999999</v>
      </c>
      <c r="G792" s="86">
        <v>4.2</v>
      </c>
      <c r="H792" s="86">
        <f>H791+H791</f>
        <v>0.7</v>
      </c>
      <c r="I792" s="87">
        <f>(($G792*$H792)+$F792)*$C792*$D792*$E792</f>
        <v>3.9529999999999998</v>
      </c>
      <c r="J792" s="88">
        <f>(($F792))*$C792*$D792*$E792</f>
        <v>1.0129999999999999</v>
      </c>
      <c r="K792" s="88">
        <f t="shared" si="540"/>
        <v>1.0129999999999999</v>
      </c>
      <c r="L792" s="88">
        <f>F792*0.25</f>
        <v>0.25324999999999998</v>
      </c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89"/>
      <c r="AD792" s="89"/>
      <c r="AE792" s="90"/>
      <c r="AF792" s="90"/>
      <c r="AG792" s="91">
        <f t="shared" ref="AG792" si="541">($F792+$G792)*AG$7</f>
        <v>0</v>
      </c>
      <c r="AH792" s="91">
        <f>((I792+L792)*$AH$7)+(J792*$AH$8)</f>
        <v>0.81462926845238093</v>
      </c>
      <c r="AI792" s="91">
        <f>((I792+L792)*$AI$7)+(J792*$AI$8)</f>
        <v>0.16340959500000002</v>
      </c>
      <c r="AJ792" s="91">
        <f>((I792+L792)*$AJ$7)+(J792*$AJ$8)</f>
        <v>0.24913419374999995</v>
      </c>
      <c r="AK792" s="92">
        <f>J792*$AK$8</f>
        <v>50.943769999999994</v>
      </c>
      <c r="AL792" s="56">
        <f t="shared" si="538"/>
        <v>0.25324999999999998</v>
      </c>
      <c r="AM792" s="91">
        <f t="shared" ref="AM792" si="542">($F792+$G792)*AM$7</f>
        <v>0</v>
      </c>
      <c r="AN792" s="92"/>
      <c r="AO792" s="92"/>
    </row>
    <row r="793" spans="1:41" ht="15.75" customHeight="1" outlineLevel="1" x14ac:dyDescent="0.25">
      <c r="A793" s="58">
        <v>5</v>
      </c>
      <c r="B793" s="59" t="s">
        <v>66</v>
      </c>
      <c r="C793" s="45">
        <v>1</v>
      </c>
      <c r="D793" s="45">
        <v>1</v>
      </c>
      <c r="E793" s="45">
        <v>1</v>
      </c>
      <c r="F793" s="60">
        <v>3.07</v>
      </c>
      <c r="G793" s="46">
        <v>7.25</v>
      </c>
      <c r="H793" s="46">
        <v>0.35</v>
      </c>
      <c r="I793" s="81">
        <f>(($G793*$H793)+$F793)*$C793*$D793*$E793</f>
        <v>5.6074999999999999</v>
      </c>
      <c r="J793" s="28">
        <f t="shared" ref="J793:K793" si="543">(($F793))*$C793*$D793*$E793</f>
        <v>3.07</v>
      </c>
      <c r="K793" s="28">
        <f t="shared" si="543"/>
        <v>3.07</v>
      </c>
      <c r="L793" s="2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9"/>
      <c r="AF793" s="39"/>
      <c r="AG793" s="43">
        <f>($F793+$G793)*AG$7</f>
        <v>0</v>
      </c>
      <c r="AH793" s="56">
        <f>((I793+L793)*$AH$7)+(J793*$AH$8)</f>
        <v>1.5355381011904763</v>
      </c>
      <c r="AI793" s="56">
        <f>((I793+L793)*$AI$7)+(J793*$AI$8)</f>
        <v>0.30801944999999997</v>
      </c>
      <c r="AJ793" s="56">
        <f>((I793+L793)*$AJ$7)+(J793*$AJ$8)</f>
        <v>0.46960631249999996</v>
      </c>
      <c r="AK793" s="61">
        <f>J793*$AK$8</f>
        <v>154.3903</v>
      </c>
      <c r="AL793" s="56">
        <f t="shared" si="538"/>
        <v>0</v>
      </c>
      <c r="AM793" s="43">
        <f>($F793+$G793)*AM$7</f>
        <v>0</v>
      </c>
      <c r="AN793" s="49"/>
      <c r="AO793" s="49"/>
    </row>
    <row r="794" spans="1:41" ht="15.75" customHeight="1" outlineLevel="1" x14ac:dyDescent="0.25">
      <c r="A794" s="99"/>
      <c r="B794" s="34"/>
      <c r="C794" s="35"/>
      <c r="D794" s="35"/>
      <c r="E794" s="35"/>
      <c r="F794" s="36"/>
      <c r="G794" s="37"/>
      <c r="H794" s="37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81"/>
      <c r="T794" s="28"/>
      <c r="U794" s="28"/>
      <c r="V794" s="38"/>
      <c r="W794" s="38"/>
      <c r="X794" s="38"/>
      <c r="Y794" s="38"/>
      <c r="Z794" s="38"/>
      <c r="AA794" s="38"/>
      <c r="AB794" s="38"/>
      <c r="AC794" s="38"/>
      <c r="AD794" s="38"/>
      <c r="AE794" s="39"/>
      <c r="AF794" s="39"/>
      <c r="AG794" s="40"/>
      <c r="AH794" s="41"/>
      <c r="AI794" s="41"/>
      <c r="AJ794" s="41"/>
      <c r="AK794" s="42"/>
      <c r="AL794" s="42"/>
      <c r="AM794" s="40"/>
      <c r="AN794" s="100"/>
      <c r="AO794" s="100"/>
    </row>
    <row r="795" spans="1:41" ht="15.75" customHeight="1" outlineLevel="1" x14ac:dyDescent="0.25">
      <c r="A795" s="33"/>
      <c r="B795" s="44" t="s">
        <v>176</v>
      </c>
      <c r="C795" s="45"/>
      <c r="D795" s="45"/>
      <c r="E795" s="45"/>
      <c r="F795" s="46"/>
      <c r="G795" s="46"/>
      <c r="H795" s="46"/>
      <c r="I795" s="38"/>
      <c r="J795" s="46"/>
      <c r="K795" s="46"/>
      <c r="L795" s="46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9"/>
      <c r="AF795" s="39"/>
      <c r="AG795" s="47"/>
      <c r="AH795" s="47"/>
      <c r="AI795" s="47"/>
      <c r="AJ795" s="48"/>
      <c r="AK795" s="49"/>
      <c r="AL795" s="49"/>
      <c r="AM795" s="47"/>
      <c r="AN795" s="49"/>
      <c r="AO795" s="49"/>
    </row>
    <row r="796" spans="1:41" ht="15.75" customHeight="1" outlineLevel="1" x14ac:dyDescent="0.25">
      <c r="A796" s="58">
        <v>1</v>
      </c>
      <c r="B796" s="59" t="s">
        <v>63</v>
      </c>
      <c r="C796" s="45">
        <v>1</v>
      </c>
      <c r="D796" s="45">
        <v>1</v>
      </c>
      <c r="E796" s="45">
        <v>1</v>
      </c>
      <c r="F796" s="60">
        <v>6.22</v>
      </c>
      <c r="G796" s="46">
        <v>10.65</v>
      </c>
      <c r="H796" s="46">
        <v>0.3</v>
      </c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81">
        <f>(($G796*$H796)+$F796)*$C796*$D796*$E796</f>
        <v>9.4149999999999991</v>
      </c>
      <c r="T796" s="28">
        <f>(($F796))*$C796*$D796*$E796</f>
        <v>6.22</v>
      </c>
      <c r="U796" s="28">
        <f>(($F796))*$C796*$D796*$E796</f>
        <v>6.22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9"/>
      <c r="AF796" s="39"/>
      <c r="AG796" s="43">
        <f>($F796+$G796)*AG$7</f>
        <v>0</v>
      </c>
      <c r="AH796" s="56">
        <f>((S796+U796)*$AH$7)+(T796*$AH$8)</f>
        <v>3.6697367261904761</v>
      </c>
      <c r="AI796" s="56">
        <f>((S796+U796)*$AI$7)+(T796*$AI$8)</f>
        <v>0.73612650000000002</v>
      </c>
      <c r="AJ796" s="56">
        <f>((S796+U796)*$AJ$7)+(T796*$AJ$8)</f>
        <v>1.1222981249999997</v>
      </c>
      <c r="AK796" s="61">
        <f>T796*$AK$8</f>
        <v>312.80379999999997</v>
      </c>
      <c r="AL796" s="56">
        <f t="shared" ref="AL796:AL800" si="544">($L796)*AL$8</f>
        <v>0</v>
      </c>
      <c r="AM796" s="43">
        <f>($F796+$G796)*AM$7</f>
        <v>0</v>
      </c>
      <c r="AN796" s="49"/>
      <c r="AO796" s="49"/>
    </row>
    <row r="797" spans="1:41" ht="15.75" customHeight="1" outlineLevel="1" x14ac:dyDescent="0.25">
      <c r="A797" s="58">
        <f>1+A796</f>
        <v>2</v>
      </c>
      <c r="B797" s="59" t="s">
        <v>14</v>
      </c>
      <c r="C797" s="45">
        <v>1</v>
      </c>
      <c r="D797" s="45">
        <v>1</v>
      </c>
      <c r="E797" s="45">
        <v>1</v>
      </c>
      <c r="F797" s="60">
        <v>2.2189999999999999</v>
      </c>
      <c r="G797" s="46">
        <v>6.5</v>
      </c>
      <c r="H797" s="46">
        <v>0.3</v>
      </c>
      <c r="I797" s="63"/>
      <c r="J797" s="63"/>
      <c r="K797" s="63"/>
      <c r="L797" s="63"/>
      <c r="M797" s="81"/>
      <c r="N797" s="28"/>
      <c r="O797" s="28"/>
      <c r="P797" s="81">
        <f>(($G797*$H797)+$F797)*$C797*$D797*$E797</f>
        <v>4.1689999999999996</v>
      </c>
      <c r="Q797" s="28">
        <f>(($F797))*$C797*$D797*$E797</f>
        <v>2.2189999999999999</v>
      </c>
      <c r="R797" s="28">
        <f>(($F797))*$C797*$D797*$E797</f>
        <v>2.2189999999999999</v>
      </c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9"/>
      <c r="AF797" s="39"/>
      <c r="AG797" s="43">
        <f>($F797+$G797)*AG$7</f>
        <v>0</v>
      </c>
      <c r="AH797" s="56">
        <f>((P797+R797)*$AH$7)+(Q797*$AH$8)</f>
        <v>1.415087080952381</v>
      </c>
      <c r="AI797" s="56">
        <f>((P797+R797)*$AI$7)+(Q797*$AI$8)</f>
        <v>0.28385771999999998</v>
      </c>
      <c r="AJ797" s="56">
        <f>((P797+R797)*$AJ$7)+(Q797*$AJ$8)</f>
        <v>0.43276934999999994</v>
      </c>
      <c r="AK797" s="61">
        <f>Q797*$AK$8</f>
        <v>111.59350999999999</v>
      </c>
      <c r="AL797" s="56">
        <f t="shared" si="544"/>
        <v>0</v>
      </c>
      <c r="AM797" s="43">
        <f>($F797+$G797)*AM$7</f>
        <v>0</v>
      </c>
      <c r="AN797" s="49"/>
      <c r="AO797" s="49"/>
    </row>
    <row r="798" spans="1:41" s="93" customFormat="1" ht="15.75" customHeight="1" outlineLevel="1" x14ac:dyDescent="0.25">
      <c r="A798" s="82">
        <f t="shared" ref="A798:A799" si="545">1+A797</f>
        <v>3</v>
      </c>
      <c r="B798" s="83" t="s">
        <v>59</v>
      </c>
      <c r="C798" s="84">
        <v>1</v>
      </c>
      <c r="D798" s="84">
        <v>1</v>
      </c>
      <c r="E798" s="84">
        <v>1</v>
      </c>
      <c r="F798" s="85">
        <v>1.72</v>
      </c>
      <c r="G798" s="86">
        <v>5.25</v>
      </c>
      <c r="H798" s="46">
        <v>0.35</v>
      </c>
      <c r="I798" s="87">
        <f>(($G798*$H798)+$F798)*$C798*$D798*$E798</f>
        <v>3.5575000000000001</v>
      </c>
      <c r="J798" s="88">
        <f>(($F798))*$C798*$D798*$E798</f>
        <v>1.72</v>
      </c>
      <c r="K798" s="88">
        <f t="shared" ref="K798:K799" si="546">(($F798))*$C798*$D798*$E798</f>
        <v>1.72</v>
      </c>
      <c r="L798" s="88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89"/>
      <c r="AD798" s="89"/>
      <c r="AE798" s="90"/>
      <c r="AF798" s="90"/>
      <c r="AG798" s="91">
        <f>($F798+$G798)*AG$7</f>
        <v>0</v>
      </c>
      <c r="AH798" s="91">
        <f>((I798+L798)*$AH$7)+(J798*$AH$8)</f>
        <v>0.91465655357142861</v>
      </c>
      <c r="AI798" s="91">
        <f>((I798+L798)*$AI$7)+(J798*$AI$8)</f>
        <v>0.18347445000000001</v>
      </c>
      <c r="AJ798" s="91">
        <f>((I798+L798)*$AJ$7)+(J798*$AJ$8)</f>
        <v>0.27972506249999995</v>
      </c>
      <c r="AK798" s="92">
        <f>J798*$AK$8</f>
        <v>86.498800000000003</v>
      </c>
      <c r="AL798" s="56">
        <f t="shared" si="544"/>
        <v>0</v>
      </c>
      <c r="AM798" s="91">
        <f>($F798+$G798)*AM$7</f>
        <v>0</v>
      </c>
      <c r="AN798" s="92"/>
      <c r="AO798" s="92"/>
    </row>
    <row r="799" spans="1:41" s="93" customFormat="1" ht="15.75" customHeight="1" outlineLevel="1" x14ac:dyDescent="0.25">
      <c r="A799" s="82">
        <f t="shared" si="545"/>
        <v>4</v>
      </c>
      <c r="B799" s="83" t="s">
        <v>65</v>
      </c>
      <c r="C799" s="84">
        <v>1</v>
      </c>
      <c r="D799" s="84">
        <v>1</v>
      </c>
      <c r="E799" s="84">
        <v>1</v>
      </c>
      <c r="F799" s="85">
        <v>1.0129999999999999</v>
      </c>
      <c r="G799" s="86">
        <v>4.2</v>
      </c>
      <c r="H799" s="86">
        <f>H798+H798</f>
        <v>0.7</v>
      </c>
      <c r="I799" s="87">
        <f>(($G799*$H799)+$F799)*$C799*$D799*$E799</f>
        <v>3.9529999999999998</v>
      </c>
      <c r="J799" s="88">
        <f>(($F799))*$C799*$D799*$E799</f>
        <v>1.0129999999999999</v>
      </c>
      <c r="K799" s="88">
        <f t="shared" si="546"/>
        <v>1.0129999999999999</v>
      </c>
      <c r="L799" s="88">
        <f>F799*0.25</f>
        <v>0.25324999999999998</v>
      </c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90"/>
      <c r="AF799" s="90"/>
      <c r="AG799" s="91">
        <f t="shared" ref="AG799" si="547">($F799+$G799)*AG$7</f>
        <v>0</v>
      </c>
      <c r="AH799" s="91">
        <f>((I799+L799)*$AH$7)+(J799*$AH$8)</f>
        <v>0.81462926845238093</v>
      </c>
      <c r="AI799" s="91">
        <f>((I799+L799)*$AI$7)+(J799*$AI$8)</f>
        <v>0.16340959500000002</v>
      </c>
      <c r="AJ799" s="91">
        <f>((I799+L799)*$AJ$7)+(J799*$AJ$8)</f>
        <v>0.24913419374999995</v>
      </c>
      <c r="AK799" s="92">
        <f>J799*$AK$8</f>
        <v>50.943769999999994</v>
      </c>
      <c r="AL799" s="56">
        <f t="shared" si="544"/>
        <v>0.25324999999999998</v>
      </c>
      <c r="AM799" s="91">
        <f t="shared" ref="AM799" si="548">($F799+$G799)*AM$7</f>
        <v>0</v>
      </c>
      <c r="AN799" s="92"/>
      <c r="AO799" s="92"/>
    </row>
    <row r="800" spans="1:41" ht="15.75" customHeight="1" outlineLevel="1" x14ac:dyDescent="0.25">
      <c r="A800" s="58">
        <v>5</v>
      </c>
      <c r="B800" s="59" t="s">
        <v>66</v>
      </c>
      <c r="C800" s="45">
        <v>1</v>
      </c>
      <c r="D800" s="45">
        <v>1</v>
      </c>
      <c r="E800" s="45">
        <v>1</v>
      </c>
      <c r="F800" s="60">
        <v>3.07</v>
      </c>
      <c r="G800" s="46">
        <v>7.25</v>
      </c>
      <c r="H800" s="46">
        <v>0.35</v>
      </c>
      <c r="I800" s="81">
        <f>(($G800*$H800)+$F800)*$C800*$D800*$E800</f>
        <v>5.6074999999999999</v>
      </c>
      <c r="J800" s="28">
        <f t="shared" ref="J800:K800" si="549">(($F800))*$C800*$D800*$E800</f>
        <v>3.07</v>
      </c>
      <c r="K800" s="28">
        <f t="shared" si="549"/>
        <v>3.07</v>
      </c>
      <c r="L800" s="2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9"/>
      <c r="AF800" s="39"/>
      <c r="AG800" s="43">
        <f>($F800+$G800)*AG$7</f>
        <v>0</v>
      </c>
      <c r="AH800" s="56">
        <f>((I800+L800)*$AH$7)+(J800*$AH$8)</f>
        <v>1.5355381011904763</v>
      </c>
      <c r="AI800" s="56">
        <f>((I800+L800)*$AI$7)+(J800*$AI$8)</f>
        <v>0.30801944999999997</v>
      </c>
      <c r="AJ800" s="56">
        <f>((I800+L800)*$AJ$7)+(J800*$AJ$8)</f>
        <v>0.46960631249999996</v>
      </c>
      <c r="AK800" s="61">
        <f>J800*$AK$8</f>
        <v>154.3903</v>
      </c>
      <c r="AL800" s="56">
        <f t="shared" si="544"/>
        <v>0</v>
      </c>
      <c r="AM800" s="43">
        <f>($F800+$G800)*AM$7</f>
        <v>0</v>
      </c>
      <c r="AN800" s="49"/>
      <c r="AO800" s="49"/>
    </row>
    <row r="801" spans="1:41" ht="15.75" customHeight="1" outlineLevel="1" x14ac:dyDescent="0.25">
      <c r="A801" s="99"/>
      <c r="B801" s="34"/>
      <c r="C801" s="35"/>
      <c r="D801" s="35"/>
      <c r="E801" s="35"/>
      <c r="F801" s="36"/>
      <c r="G801" s="37"/>
      <c r="H801" s="37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81"/>
      <c r="T801" s="28"/>
      <c r="U801" s="28"/>
      <c r="V801" s="38"/>
      <c r="W801" s="38"/>
      <c r="X801" s="38"/>
      <c r="Y801" s="38"/>
      <c r="Z801" s="38"/>
      <c r="AA801" s="38"/>
      <c r="AB801" s="38"/>
      <c r="AC801" s="38"/>
      <c r="AD801" s="38"/>
      <c r="AE801" s="39"/>
      <c r="AF801" s="39"/>
      <c r="AG801" s="40"/>
      <c r="AH801" s="41"/>
      <c r="AI801" s="41"/>
      <c r="AJ801" s="41"/>
      <c r="AK801" s="42"/>
      <c r="AL801" s="42"/>
      <c r="AM801" s="40"/>
      <c r="AN801" s="100"/>
      <c r="AO801" s="100"/>
    </row>
    <row r="802" spans="1:41" ht="15.75" customHeight="1" outlineLevel="1" x14ac:dyDescent="0.25">
      <c r="A802" s="33"/>
      <c r="B802" s="44" t="s">
        <v>177</v>
      </c>
      <c r="C802" s="45"/>
      <c r="D802" s="45"/>
      <c r="E802" s="45"/>
      <c r="F802" s="46"/>
      <c r="G802" s="46"/>
      <c r="H802" s="46"/>
      <c r="I802" s="38"/>
      <c r="J802" s="46"/>
      <c r="K802" s="46"/>
      <c r="L802" s="46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9"/>
      <c r="AF802" s="39"/>
      <c r="AG802" s="47"/>
      <c r="AH802" s="47"/>
      <c r="AI802" s="47"/>
      <c r="AJ802" s="48"/>
      <c r="AK802" s="49"/>
      <c r="AL802" s="49"/>
      <c r="AM802" s="47"/>
      <c r="AN802" s="49"/>
      <c r="AO802" s="49"/>
    </row>
    <row r="803" spans="1:41" ht="15.75" customHeight="1" outlineLevel="1" x14ac:dyDescent="0.25">
      <c r="A803" s="58">
        <v>1</v>
      </c>
      <c r="B803" s="59" t="s">
        <v>63</v>
      </c>
      <c r="C803" s="45">
        <v>1</v>
      </c>
      <c r="D803" s="45">
        <v>1</v>
      </c>
      <c r="E803" s="45">
        <v>1</v>
      </c>
      <c r="F803" s="60">
        <v>6.22</v>
      </c>
      <c r="G803" s="46">
        <v>10.65</v>
      </c>
      <c r="H803" s="46">
        <v>0.3</v>
      </c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81">
        <f>(($G803*$H803)+$F803)*$C803*$D803*$E803</f>
        <v>9.4149999999999991</v>
      </c>
      <c r="T803" s="28">
        <f>(($F803))*$C803*$D803*$E803</f>
        <v>6.22</v>
      </c>
      <c r="U803" s="28">
        <f>(($F803))*$C803*$D803*$E803</f>
        <v>6.22</v>
      </c>
      <c r="V803" s="38"/>
      <c r="W803" s="38"/>
      <c r="X803" s="38"/>
      <c r="Y803" s="38"/>
      <c r="Z803" s="38"/>
      <c r="AA803" s="38"/>
      <c r="AB803" s="38"/>
      <c r="AC803" s="38"/>
      <c r="AD803" s="38"/>
      <c r="AE803" s="39"/>
      <c r="AF803" s="39"/>
      <c r="AG803" s="43">
        <f>($F803+$G803)*AG$7</f>
        <v>0</v>
      </c>
      <c r="AH803" s="56">
        <f>((S803+U803)*$AH$7)+(T803*$AH$8)</f>
        <v>3.6697367261904761</v>
      </c>
      <c r="AI803" s="56">
        <f>((S803+U803)*$AI$7)+(T803*$AI$8)</f>
        <v>0.73612650000000002</v>
      </c>
      <c r="AJ803" s="56">
        <f>((S803+U803)*$AJ$7)+(T803*$AJ$8)</f>
        <v>1.1222981249999997</v>
      </c>
      <c r="AK803" s="61">
        <f>T803*$AK$8</f>
        <v>312.80379999999997</v>
      </c>
      <c r="AL803" s="56">
        <f t="shared" ref="AL803:AL808" si="550">($L803)*AL$8</f>
        <v>0</v>
      </c>
      <c r="AM803" s="43">
        <f>($F803+$G803)*AM$7</f>
        <v>0</v>
      </c>
      <c r="AN803" s="49"/>
      <c r="AO803" s="49"/>
    </row>
    <row r="804" spans="1:41" ht="15.75" customHeight="1" outlineLevel="1" x14ac:dyDescent="0.25">
      <c r="A804" s="58">
        <f>1+A803</f>
        <v>2</v>
      </c>
      <c r="B804" s="59" t="s">
        <v>14</v>
      </c>
      <c r="C804" s="45">
        <v>1</v>
      </c>
      <c r="D804" s="45">
        <v>1</v>
      </c>
      <c r="E804" s="45">
        <v>1</v>
      </c>
      <c r="F804" s="60">
        <v>2.218</v>
      </c>
      <c r="G804" s="46">
        <v>6.5</v>
      </c>
      <c r="H804" s="46">
        <v>0.3</v>
      </c>
      <c r="I804" s="63"/>
      <c r="J804" s="63"/>
      <c r="K804" s="63"/>
      <c r="L804" s="63"/>
      <c r="M804" s="81"/>
      <c r="N804" s="28"/>
      <c r="O804" s="28"/>
      <c r="P804" s="81">
        <f>(($G804*$H804)+$F804)*$C804*$D804*$E804</f>
        <v>4.1680000000000001</v>
      </c>
      <c r="Q804" s="28">
        <f>(($F804))*$C804*$D804*$E804</f>
        <v>2.218</v>
      </c>
      <c r="R804" s="28">
        <f>(($F804))*$C804*$D804*$E804</f>
        <v>2.218</v>
      </c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9"/>
      <c r="AF804" s="39"/>
      <c r="AG804" s="43">
        <f>($F804+$G804)*AG$7</f>
        <v>0</v>
      </c>
      <c r="AH804" s="56">
        <f>((P804+R804)*$AH$7)+(Q804*$AH$8)</f>
        <v>1.4145642333333335</v>
      </c>
      <c r="AI804" s="56">
        <f>((P804+R804)*$AI$7)+(Q804*$AI$8)</f>
        <v>0.28375284000000001</v>
      </c>
      <c r="AJ804" s="56">
        <f>((P804+R804)*$AJ$7)+(Q804*$AJ$8)</f>
        <v>0.43260944999999995</v>
      </c>
      <c r="AK804" s="61">
        <f>Q804*$AK$8</f>
        <v>111.54321999999999</v>
      </c>
      <c r="AL804" s="56">
        <f t="shared" si="550"/>
        <v>0</v>
      </c>
      <c r="AM804" s="43">
        <f>($F804+$G804)*AM$7</f>
        <v>0</v>
      </c>
      <c r="AN804" s="49"/>
      <c r="AO804" s="49"/>
    </row>
    <row r="805" spans="1:41" s="93" customFormat="1" ht="15.75" customHeight="1" outlineLevel="1" x14ac:dyDescent="0.25">
      <c r="A805" s="82">
        <f t="shared" ref="A805:A806" si="551">1+A804</f>
        <v>3</v>
      </c>
      <c r="B805" s="83" t="s">
        <v>59</v>
      </c>
      <c r="C805" s="84">
        <v>1</v>
      </c>
      <c r="D805" s="84">
        <v>1</v>
      </c>
      <c r="E805" s="84">
        <v>1</v>
      </c>
      <c r="F805" s="85">
        <v>1.9239999999999999</v>
      </c>
      <c r="G805" s="86">
        <v>5.55</v>
      </c>
      <c r="H805" s="46">
        <v>0.35</v>
      </c>
      <c r="I805" s="87">
        <f>(($G805*$H805)+$F805)*$C805*$D805*$E805</f>
        <v>3.8664999999999998</v>
      </c>
      <c r="J805" s="88">
        <f>(($F805))*$C805*$D805*$E805</f>
        <v>1.9239999999999999</v>
      </c>
      <c r="K805" s="88">
        <f t="shared" ref="K805:K806" si="552">(($F805))*$C805*$D805*$E805</f>
        <v>1.9239999999999999</v>
      </c>
      <c r="L805" s="88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89"/>
      <c r="AD805" s="89"/>
      <c r="AE805" s="90"/>
      <c r="AF805" s="90"/>
      <c r="AG805" s="91">
        <f>($F805+$G805)*AG$7</f>
        <v>0</v>
      </c>
      <c r="AH805" s="91">
        <f>((I805+L805)*$AH$7)+(J805*$AH$8)</f>
        <v>1.0083769892857144</v>
      </c>
      <c r="AI805" s="91">
        <f>((I805+L805)*$AI$7)+(J805*$AI$8)</f>
        <v>0.20227419000000002</v>
      </c>
      <c r="AJ805" s="91">
        <f>((I805+L805)*$AJ$7)+(J805*$AJ$8)</f>
        <v>0.30838713749999996</v>
      </c>
      <c r="AK805" s="92">
        <f>J805*$AK$8</f>
        <v>96.757959999999997</v>
      </c>
      <c r="AL805" s="56">
        <f t="shared" si="550"/>
        <v>0</v>
      </c>
      <c r="AM805" s="91">
        <f>($F805+$G805)*AM$7</f>
        <v>0</v>
      </c>
      <c r="AN805" s="92"/>
      <c r="AO805" s="92"/>
    </row>
    <row r="806" spans="1:41" s="93" customFormat="1" ht="15.75" customHeight="1" outlineLevel="1" x14ac:dyDescent="0.25">
      <c r="A806" s="82">
        <f t="shared" si="551"/>
        <v>4</v>
      </c>
      <c r="B806" s="83" t="s">
        <v>65</v>
      </c>
      <c r="C806" s="84">
        <v>1</v>
      </c>
      <c r="D806" s="84">
        <v>1</v>
      </c>
      <c r="E806" s="84">
        <v>1</v>
      </c>
      <c r="F806" s="85">
        <v>1.0129999999999999</v>
      </c>
      <c r="G806" s="86">
        <v>4.2</v>
      </c>
      <c r="H806" s="86">
        <f>H805+H805</f>
        <v>0.7</v>
      </c>
      <c r="I806" s="87">
        <f>(($G806*$H806)+$F806)*$C806*$D806*$E806</f>
        <v>3.9529999999999998</v>
      </c>
      <c r="J806" s="88">
        <f>(($F806))*$C806*$D806*$E806</f>
        <v>1.0129999999999999</v>
      </c>
      <c r="K806" s="88">
        <f t="shared" si="552"/>
        <v>1.0129999999999999</v>
      </c>
      <c r="L806" s="88">
        <f>F806*0.25</f>
        <v>0.25324999999999998</v>
      </c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89"/>
      <c r="AD806" s="89"/>
      <c r="AE806" s="90"/>
      <c r="AF806" s="90"/>
      <c r="AG806" s="91">
        <f t="shared" ref="AG806" si="553">($F806+$G806)*AG$7</f>
        <v>0</v>
      </c>
      <c r="AH806" s="91">
        <f>((I806+L806)*$AH$7)+(J806*$AH$8)</f>
        <v>0.81462926845238093</v>
      </c>
      <c r="AI806" s="91">
        <f>((I806+L806)*$AI$7)+(J806*$AI$8)</f>
        <v>0.16340959500000002</v>
      </c>
      <c r="AJ806" s="91">
        <f>((I806+L806)*$AJ$7)+(J806*$AJ$8)</f>
        <v>0.24913419374999995</v>
      </c>
      <c r="AK806" s="92">
        <f>J806*$AK$8</f>
        <v>50.943769999999994</v>
      </c>
      <c r="AL806" s="56">
        <f t="shared" si="550"/>
        <v>0.25324999999999998</v>
      </c>
      <c r="AM806" s="91">
        <f t="shared" ref="AM806" si="554">($F806+$G806)*AM$7</f>
        <v>0</v>
      </c>
      <c r="AN806" s="92"/>
      <c r="AO806" s="92"/>
    </row>
    <row r="807" spans="1:41" ht="15.75" customHeight="1" outlineLevel="1" x14ac:dyDescent="0.25">
      <c r="A807" s="58" t="e">
        <f>1+#REF!</f>
        <v>#REF!</v>
      </c>
      <c r="B807" s="59" t="s">
        <v>66</v>
      </c>
      <c r="C807" s="45">
        <v>1</v>
      </c>
      <c r="D807" s="45">
        <v>1</v>
      </c>
      <c r="E807" s="45">
        <v>1</v>
      </c>
      <c r="F807" s="60">
        <v>3.64</v>
      </c>
      <c r="G807" s="46">
        <v>7.8</v>
      </c>
      <c r="H807" s="46">
        <v>0.35</v>
      </c>
      <c r="I807" s="81">
        <f>(($G807*$H807)+$F807)*$C807*$D807*$E807</f>
        <v>6.37</v>
      </c>
      <c r="J807" s="28">
        <f t="shared" ref="J807:K808" si="555">(($F807))*$C807*$D807*$E807</f>
        <v>3.64</v>
      </c>
      <c r="K807" s="28">
        <f t="shared" si="555"/>
        <v>3.64</v>
      </c>
      <c r="L807" s="2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9"/>
      <c r="AF807" s="39"/>
      <c r="AG807" s="43">
        <f>($F807+$G807)*AG$7</f>
        <v>0</v>
      </c>
      <c r="AH807" s="56">
        <f>((I807+L807)*$AH$7)+(J807*$AH$8)</f>
        <v>1.7842175</v>
      </c>
      <c r="AI807" s="56">
        <f>((I807+L807)*$AI$7)+(J807*$AI$8)</f>
        <v>0.35790300000000003</v>
      </c>
      <c r="AJ807" s="56">
        <f>((I807+L807)*$AJ$7)+(J807*$AJ$8)</f>
        <v>0.54565874999999997</v>
      </c>
      <c r="AK807" s="61">
        <f>J807*$AK$8</f>
        <v>183.0556</v>
      </c>
      <c r="AL807" s="56">
        <f t="shared" si="550"/>
        <v>0</v>
      </c>
      <c r="AM807" s="43">
        <f>($F807+$G807)*AM$7</f>
        <v>0</v>
      </c>
      <c r="AN807" s="49"/>
      <c r="AO807" s="49"/>
    </row>
    <row r="808" spans="1:41" ht="15.75" customHeight="1" outlineLevel="1" x14ac:dyDescent="0.25">
      <c r="A808" s="58" t="e">
        <f t="shared" ref="A808" si="556">1+A807</f>
        <v>#REF!</v>
      </c>
      <c r="B808" s="59" t="s">
        <v>67</v>
      </c>
      <c r="C808" s="45">
        <v>1</v>
      </c>
      <c r="D808" s="45">
        <v>1</v>
      </c>
      <c r="E808" s="45">
        <v>1</v>
      </c>
      <c r="F808" s="60">
        <v>2.9359999999999999</v>
      </c>
      <c r="G808" s="46">
        <v>7.05</v>
      </c>
      <c r="H808" s="46">
        <v>0.35</v>
      </c>
      <c r="I808" s="81">
        <f>(($G808*$H808)+$F808)*$C808*$D808*$E808</f>
        <v>5.4034999999999993</v>
      </c>
      <c r="J808" s="28">
        <f t="shared" si="555"/>
        <v>2.9359999999999999</v>
      </c>
      <c r="K808" s="28">
        <f t="shared" si="555"/>
        <v>2.9359999999999999</v>
      </c>
      <c r="L808" s="2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9"/>
      <c r="AF808" s="39"/>
      <c r="AG808" s="43">
        <f>($F808+$G808)*AG$7</f>
        <v>0</v>
      </c>
      <c r="AH808" s="56">
        <f>((I808+L808)*$AH$7)+(J808*$AH$8)</f>
        <v>1.4738420821428571</v>
      </c>
      <c r="AI808" s="56">
        <f>((I808+L808)*$AI$7)+(J808*$AI$8)</f>
        <v>0.29564361</v>
      </c>
      <c r="AJ808" s="56">
        <f>((I808+L808)*$AJ$7)+(J808*$AJ$8)</f>
        <v>0.45073811249999995</v>
      </c>
      <c r="AK808" s="61">
        <f>J808*$AK$8</f>
        <v>147.65144000000001</v>
      </c>
      <c r="AL808" s="56">
        <f t="shared" si="550"/>
        <v>0</v>
      </c>
      <c r="AM808" s="43">
        <f>($F808+$G808)*AM$7</f>
        <v>0</v>
      </c>
      <c r="AN808" s="49"/>
      <c r="AO808" s="49"/>
    </row>
    <row r="809" spans="1:41" ht="15.75" customHeight="1" outlineLevel="1" x14ac:dyDescent="0.25">
      <c r="A809" s="99"/>
      <c r="B809" s="34"/>
      <c r="C809" s="35"/>
      <c r="D809" s="35"/>
      <c r="E809" s="35"/>
      <c r="F809" s="36"/>
      <c r="G809" s="37"/>
      <c r="H809" s="37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81"/>
      <c r="T809" s="28"/>
      <c r="U809" s="28"/>
      <c r="V809" s="38"/>
      <c r="W809" s="38"/>
      <c r="X809" s="38"/>
      <c r="Y809" s="38"/>
      <c r="Z809" s="38"/>
      <c r="AA809" s="38"/>
      <c r="AB809" s="38"/>
      <c r="AC809" s="38"/>
      <c r="AD809" s="38"/>
      <c r="AE809" s="39"/>
      <c r="AF809" s="39"/>
      <c r="AG809" s="40"/>
      <c r="AH809" s="41"/>
      <c r="AI809" s="41"/>
      <c r="AJ809" s="41"/>
      <c r="AK809" s="42"/>
      <c r="AL809" s="42"/>
      <c r="AM809" s="40"/>
      <c r="AN809" s="100"/>
      <c r="AO809" s="100"/>
    </row>
    <row r="810" spans="1:41" ht="15.75" customHeight="1" outlineLevel="1" x14ac:dyDescent="0.25">
      <c r="A810" s="33"/>
      <c r="B810" s="44" t="s">
        <v>178</v>
      </c>
      <c r="C810" s="45"/>
      <c r="D810" s="45"/>
      <c r="E810" s="45"/>
      <c r="F810" s="46"/>
      <c r="G810" s="46"/>
      <c r="H810" s="46"/>
      <c r="I810" s="38"/>
      <c r="J810" s="46"/>
      <c r="K810" s="46"/>
      <c r="L810" s="46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9"/>
      <c r="AF810" s="39"/>
      <c r="AG810" s="47"/>
      <c r="AH810" s="47"/>
      <c r="AI810" s="47"/>
      <c r="AJ810" s="48"/>
      <c r="AK810" s="49"/>
      <c r="AL810" s="49"/>
      <c r="AM810" s="47"/>
      <c r="AN810" s="49"/>
      <c r="AO810" s="49"/>
    </row>
    <row r="811" spans="1:41" ht="15.75" customHeight="1" outlineLevel="1" x14ac:dyDescent="0.25">
      <c r="A811" s="58">
        <v>1</v>
      </c>
      <c r="B811" s="59" t="s">
        <v>63</v>
      </c>
      <c r="C811" s="45">
        <v>1</v>
      </c>
      <c r="D811" s="45">
        <v>1</v>
      </c>
      <c r="E811" s="45">
        <v>1</v>
      </c>
      <c r="F811" s="60">
        <v>5.1390000000000002</v>
      </c>
      <c r="G811" s="46">
        <v>9.4</v>
      </c>
      <c r="H811" s="46">
        <v>0.3</v>
      </c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81">
        <f>(($G811*$H811)+$F811)*$C811*$D811*$E811</f>
        <v>7.9589999999999996</v>
      </c>
      <c r="T811" s="28">
        <f>(($F811))*$C811*$D811*$E811</f>
        <v>5.1390000000000002</v>
      </c>
      <c r="U811" s="28">
        <f>(($F811))*$C811*$D811*$E811</f>
        <v>5.1390000000000002</v>
      </c>
      <c r="V811" s="38"/>
      <c r="W811" s="38"/>
      <c r="X811" s="38"/>
      <c r="Y811" s="38"/>
      <c r="Z811" s="38"/>
      <c r="AA811" s="38"/>
      <c r="AB811" s="38"/>
      <c r="AC811" s="38"/>
      <c r="AD811" s="38"/>
      <c r="AE811" s="39"/>
      <c r="AF811" s="39"/>
      <c r="AG811" s="43">
        <f>($F811+$G811)*AG$7</f>
        <v>0</v>
      </c>
      <c r="AH811" s="56">
        <f>((S811+U811)*$AH$7)+(T811*$AH$8)</f>
        <v>3.0555214857142858</v>
      </c>
      <c r="AI811" s="56">
        <f>((S811+U811)*$AI$7)+(T811*$AI$8)</f>
        <v>0.61291872000000003</v>
      </c>
      <c r="AJ811" s="56">
        <f>((S811+U811)*$AJ$7)+(T811*$AJ$8)</f>
        <v>0.93445559999999994</v>
      </c>
      <c r="AK811" s="61">
        <f>T811*$AK$8</f>
        <v>258.44031000000001</v>
      </c>
      <c r="AL811" s="56">
        <f t="shared" ref="AL811:AL816" si="557">($L811)*AL$8</f>
        <v>0</v>
      </c>
      <c r="AM811" s="43">
        <f>($F811+$G811)*AM$7</f>
        <v>0</v>
      </c>
      <c r="AN811" s="49"/>
      <c r="AO811" s="49"/>
    </row>
    <row r="812" spans="1:41" ht="15.75" customHeight="1" outlineLevel="1" x14ac:dyDescent="0.25">
      <c r="A812" s="58">
        <f>1+A811</f>
        <v>2</v>
      </c>
      <c r="B812" s="59" t="s">
        <v>14</v>
      </c>
      <c r="C812" s="45">
        <v>1</v>
      </c>
      <c r="D812" s="45">
        <v>1</v>
      </c>
      <c r="E812" s="45">
        <v>1</v>
      </c>
      <c r="F812" s="60">
        <v>2.218</v>
      </c>
      <c r="G812" s="46">
        <v>6.5</v>
      </c>
      <c r="H812" s="46">
        <v>0.3</v>
      </c>
      <c r="I812" s="63"/>
      <c r="J812" s="63"/>
      <c r="K812" s="63"/>
      <c r="L812" s="63"/>
      <c r="M812" s="81"/>
      <c r="N812" s="28"/>
      <c r="O812" s="28"/>
      <c r="P812" s="81">
        <f>(($G812*$H812)+$F812)*$C812*$D812*$E812</f>
        <v>4.1680000000000001</v>
      </c>
      <c r="Q812" s="28">
        <f>(($F812))*$C812*$D812*$E812</f>
        <v>2.218</v>
      </c>
      <c r="R812" s="28">
        <f>(($F812))*$C812*$D812*$E812</f>
        <v>2.218</v>
      </c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9"/>
      <c r="AF812" s="39"/>
      <c r="AG812" s="43">
        <f>($F812+$G812)*AG$7</f>
        <v>0</v>
      </c>
      <c r="AH812" s="56">
        <f>((P812+R812)*$AH$7)+(Q812*$AH$8)</f>
        <v>1.4145642333333335</v>
      </c>
      <c r="AI812" s="56">
        <f>((P812+R812)*$AI$7)+(Q812*$AI$8)</f>
        <v>0.28375284000000001</v>
      </c>
      <c r="AJ812" s="56">
        <f>((P812+R812)*$AJ$7)+(Q812*$AJ$8)</f>
        <v>0.43260944999999995</v>
      </c>
      <c r="AK812" s="61">
        <f>Q812*$AK$8</f>
        <v>111.54321999999999</v>
      </c>
      <c r="AL812" s="56">
        <f t="shared" si="557"/>
        <v>0</v>
      </c>
      <c r="AM812" s="43">
        <f>($F812+$G812)*AM$7</f>
        <v>0</v>
      </c>
      <c r="AN812" s="49"/>
      <c r="AO812" s="49"/>
    </row>
    <row r="813" spans="1:41" s="93" customFormat="1" ht="15.75" customHeight="1" outlineLevel="1" x14ac:dyDescent="0.25">
      <c r="A813" s="82">
        <f t="shared" ref="A813:A814" si="558">1+A812</f>
        <v>3</v>
      </c>
      <c r="B813" s="83" t="s">
        <v>59</v>
      </c>
      <c r="C813" s="84">
        <v>1</v>
      </c>
      <c r="D813" s="84">
        <v>1</v>
      </c>
      <c r="E813" s="84">
        <v>1</v>
      </c>
      <c r="F813" s="85">
        <v>1.9239999999999999</v>
      </c>
      <c r="G813" s="86">
        <v>5.55</v>
      </c>
      <c r="H813" s="46">
        <v>0.35</v>
      </c>
      <c r="I813" s="87">
        <f>(($G813*$H813)+$F813)*$C813*$D813*$E813</f>
        <v>3.8664999999999998</v>
      </c>
      <c r="J813" s="88">
        <f>(($F813))*$C813*$D813*$E813</f>
        <v>1.9239999999999999</v>
      </c>
      <c r="K813" s="88">
        <f t="shared" ref="K813:K814" si="559">(($F813))*$C813*$D813*$E813</f>
        <v>1.9239999999999999</v>
      </c>
      <c r="L813" s="88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89"/>
      <c r="AD813" s="89"/>
      <c r="AE813" s="90"/>
      <c r="AF813" s="90"/>
      <c r="AG813" s="91">
        <f>($F813+$G813)*AG$7</f>
        <v>0</v>
      </c>
      <c r="AH813" s="91">
        <f>((I813+L813)*$AH$7)+(J813*$AH$8)</f>
        <v>1.0083769892857144</v>
      </c>
      <c r="AI813" s="91">
        <f>((I813+L813)*$AI$7)+(J813*$AI$8)</f>
        <v>0.20227419000000002</v>
      </c>
      <c r="AJ813" s="91">
        <f>((I813+L813)*$AJ$7)+(J813*$AJ$8)</f>
        <v>0.30838713749999996</v>
      </c>
      <c r="AK813" s="92">
        <f>J813*$AK$8</f>
        <v>96.757959999999997</v>
      </c>
      <c r="AL813" s="56">
        <f t="shared" si="557"/>
        <v>0</v>
      </c>
      <c r="AM813" s="91">
        <f>($F813+$G813)*AM$7</f>
        <v>0</v>
      </c>
      <c r="AN813" s="92"/>
      <c r="AO813" s="92"/>
    </row>
    <row r="814" spans="1:41" s="93" customFormat="1" ht="15.75" customHeight="1" outlineLevel="1" x14ac:dyDescent="0.25">
      <c r="A814" s="82">
        <f t="shared" si="558"/>
        <v>4</v>
      </c>
      <c r="B814" s="83" t="s">
        <v>65</v>
      </c>
      <c r="C814" s="84">
        <v>1</v>
      </c>
      <c r="D814" s="84">
        <v>1</v>
      </c>
      <c r="E814" s="84">
        <v>1</v>
      </c>
      <c r="F814" s="85">
        <v>1.0129999999999999</v>
      </c>
      <c r="G814" s="86">
        <v>4.2</v>
      </c>
      <c r="H814" s="86">
        <f>H813+H813</f>
        <v>0.7</v>
      </c>
      <c r="I814" s="87">
        <f>(($G814*$H814)+$F814)*$C814*$D814*$E814</f>
        <v>3.9529999999999998</v>
      </c>
      <c r="J814" s="88">
        <f>(($F814))*$C814*$D814*$E814</f>
        <v>1.0129999999999999</v>
      </c>
      <c r="K814" s="88">
        <f t="shared" si="559"/>
        <v>1.0129999999999999</v>
      </c>
      <c r="L814" s="88">
        <f>F814*0.25</f>
        <v>0.25324999999999998</v>
      </c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89"/>
      <c r="AD814" s="89"/>
      <c r="AE814" s="90"/>
      <c r="AF814" s="90"/>
      <c r="AG814" s="91">
        <f t="shared" ref="AG814" si="560">($F814+$G814)*AG$7</f>
        <v>0</v>
      </c>
      <c r="AH814" s="91">
        <f>((I814+L814)*$AH$7)+(J814*$AH$8)</f>
        <v>0.81462926845238093</v>
      </c>
      <c r="AI814" s="91">
        <f>((I814+L814)*$AI$7)+(J814*$AI$8)</f>
        <v>0.16340959500000002</v>
      </c>
      <c r="AJ814" s="91">
        <f>((I814+L814)*$AJ$7)+(J814*$AJ$8)</f>
        <v>0.24913419374999995</v>
      </c>
      <c r="AK814" s="92">
        <f>J814*$AK$8</f>
        <v>50.943769999999994</v>
      </c>
      <c r="AL814" s="56">
        <f t="shared" si="557"/>
        <v>0.25324999999999998</v>
      </c>
      <c r="AM814" s="91">
        <f t="shared" ref="AM814" si="561">($F814+$G814)*AM$7</f>
        <v>0</v>
      </c>
      <c r="AN814" s="92"/>
      <c r="AO814" s="92"/>
    </row>
    <row r="815" spans="1:41" ht="15.75" customHeight="1" outlineLevel="1" x14ac:dyDescent="0.25">
      <c r="A815" s="58">
        <v>5</v>
      </c>
      <c r="B815" s="59" t="s">
        <v>66</v>
      </c>
      <c r="C815" s="45">
        <v>1</v>
      </c>
      <c r="D815" s="45">
        <v>1</v>
      </c>
      <c r="E815" s="45">
        <v>1</v>
      </c>
      <c r="F815" s="60">
        <v>3.64</v>
      </c>
      <c r="G815" s="46">
        <v>7.8</v>
      </c>
      <c r="H815" s="46">
        <v>0.35</v>
      </c>
      <c r="I815" s="81">
        <f>(($G815*$H815)+$F815)*$C815*$D815*$E815</f>
        <v>6.37</v>
      </c>
      <c r="J815" s="28">
        <f t="shared" ref="J815:K816" si="562">(($F815))*$C815*$D815*$E815</f>
        <v>3.64</v>
      </c>
      <c r="K815" s="28">
        <f t="shared" si="562"/>
        <v>3.64</v>
      </c>
      <c r="L815" s="2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9"/>
      <c r="AF815" s="39"/>
      <c r="AG815" s="43">
        <f>($F815+$G815)*AG$7</f>
        <v>0</v>
      </c>
      <c r="AH815" s="56">
        <f>((I815+L815)*$AH$7)+(J815*$AH$8)</f>
        <v>1.7842175</v>
      </c>
      <c r="AI815" s="56">
        <f>((I815+L815)*$AI$7)+(J815*$AI$8)</f>
        <v>0.35790300000000003</v>
      </c>
      <c r="AJ815" s="56">
        <f>((I815+L815)*$AJ$7)+(J815*$AJ$8)</f>
        <v>0.54565874999999997</v>
      </c>
      <c r="AK815" s="61">
        <f>J815*$AK$8</f>
        <v>183.0556</v>
      </c>
      <c r="AL815" s="56">
        <f t="shared" si="557"/>
        <v>0</v>
      </c>
      <c r="AM815" s="43">
        <f>($F815+$G815)*AM$7</f>
        <v>0</v>
      </c>
      <c r="AN815" s="49"/>
      <c r="AO815" s="49"/>
    </row>
    <row r="816" spans="1:41" ht="15.75" customHeight="1" outlineLevel="1" x14ac:dyDescent="0.25">
      <c r="A816" s="58">
        <f t="shared" ref="A816" si="563">1+A815</f>
        <v>6</v>
      </c>
      <c r="B816" s="59" t="s">
        <v>67</v>
      </c>
      <c r="C816" s="45">
        <v>1</v>
      </c>
      <c r="D816" s="45">
        <v>1</v>
      </c>
      <c r="E816" s="45">
        <v>1</v>
      </c>
      <c r="F816" s="60">
        <v>2.9359999999999999</v>
      </c>
      <c r="G816" s="46">
        <v>7.05</v>
      </c>
      <c r="H816" s="46">
        <v>0.35</v>
      </c>
      <c r="I816" s="81">
        <f>(($G816*$H816)+$F816)*$C816*$D816*$E816</f>
        <v>5.4034999999999993</v>
      </c>
      <c r="J816" s="28">
        <f t="shared" si="562"/>
        <v>2.9359999999999999</v>
      </c>
      <c r="K816" s="28">
        <f t="shared" si="562"/>
        <v>2.9359999999999999</v>
      </c>
      <c r="L816" s="2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9"/>
      <c r="AF816" s="39"/>
      <c r="AG816" s="43">
        <f>($F816+$G816)*AG$7</f>
        <v>0</v>
      </c>
      <c r="AH816" s="56">
        <f>((I816+L816)*$AH$7)+(J816*$AH$8)</f>
        <v>1.4738420821428571</v>
      </c>
      <c r="AI816" s="56">
        <f>((I816+L816)*$AI$7)+(J816*$AI$8)</f>
        <v>0.29564361</v>
      </c>
      <c r="AJ816" s="56">
        <f>((I816+L816)*$AJ$7)+(J816*$AJ$8)</f>
        <v>0.45073811249999995</v>
      </c>
      <c r="AK816" s="61">
        <f>J816*$AK$8</f>
        <v>147.65144000000001</v>
      </c>
      <c r="AL816" s="56">
        <f t="shared" si="557"/>
        <v>0</v>
      </c>
      <c r="AM816" s="43">
        <f>($F816+$G816)*AM$7</f>
        <v>0</v>
      </c>
      <c r="AN816" s="49"/>
      <c r="AO816" s="49"/>
    </row>
    <row r="817" spans="1:43" ht="15.75" customHeight="1" outlineLevel="1" x14ac:dyDescent="0.25">
      <c r="A817" s="99"/>
      <c r="B817" s="34"/>
      <c r="C817" s="35"/>
      <c r="D817" s="35"/>
      <c r="E817" s="35"/>
      <c r="F817" s="36"/>
      <c r="G817" s="37"/>
      <c r="H817" s="37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81"/>
      <c r="T817" s="28"/>
      <c r="U817" s="28"/>
      <c r="V817" s="38"/>
      <c r="W817" s="38"/>
      <c r="X817" s="38"/>
      <c r="Y817" s="38"/>
      <c r="Z817" s="38"/>
      <c r="AA817" s="38"/>
      <c r="AB817" s="38"/>
      <c r="AC817" s="38"/>
      <c r="AD817" s="38"/>
      <c r="AE817" s="39"/>
      <c r="AF817" s="39"/>
      <c r="AG817" s="40"/>
      <c r="AH817" s="41"/>
      <c r="AI817" s="41"/>
      <c r="AJ817" s="41"/>
      <c r="AK817" s="42"/>
      <c r="AL817" s="42"/>
      <c r="AM817" s="40"/>
      <c r="AN817" s="100"/>
      <c r="AO817" s="100"/>
    </row>
    <row r="818" spans="1:43" ht="15.75" customHeight="1" outlineLevel="1" x14ac:dyDescent="0.25">
      <c r="A818" s="33"/>
      <c r="B818" s="44" t="s">
        <v>179</v>
      </c>
      <c r="C818" s="45"/>
      <c r="D818" s="45"/>
      <c r="E818" s="45"/>
      <c r="F818" s="46"/>
      <c r="G818" s="46"/>
      <c r="H818" s="46"/>
      <c r="I818" s="38"/>
      <c r="J818" s="46"/>
      <c r="K818" s="46"/>
      <c r="L818" s="46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9"/>
      <c r="AF818" s="39"/>
      <c r="AG818" s="47"/>
      <c r="AH818" s="47"/>
      <c r="AI818" s="47"/>
      <c r="AJ818" s="48"/>
      <c r="AK818" s="49"/>
      <c r="AL818" s="49"/>
      <c r="AM818" s="47"/>
      <c r="AN818" s="49"/>
      <c r="AO818" s="49"/>
    </row>
    <row r="819" spans="1:43" ht="15.75" customHeight="1" outlineLevel="1" x14ac:dyDescent="0.25">
      <c r="A819" s="58">
        <v>1</v>
      </c>
      <c r="B819" s="59" t="s">
        <v>63</v>
      </c>
      <c r="C819" s="45">
        <v>1</v>
      </c>
      <c r="D819" s="45">
        <v>1</v>
      </c>
      <c r="E819" s="45">
        <v>1</v>
      </c>
      <c r="F819" s="60">
        <v>5.4089999999999998</v>
      </c>
      <c r="G819" s="46">
        <v>9.6999999999999993</v>
      </c>
      <c r="H819" s="46">
        <v>0.3</v>
      </c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81">
        <f>(($G819*$H819)+$F819)*$C819*$D819*$E819</f>
        <v>8.3189999999999991</v>
      </c>
      <c r="T819" s="28">
        <f>(($F819))*$C819*$D819*$E819</f>
        <v>5.4089999999999998</v>
      </c>
      <c r="U819" s="28">
        <f>(($F819))*$C819*$D819*$E819</f>
        <v>5.4089999999999998</v>
      </c>
      <c r="V819" s="38"/>
      <c r="W819" s="38"/>
      <c r="X819" s="38"/>
      <c r="Y819" s="38"/>
      <c r="Z819" s="38"/>
      <c r="AA819" s="38"/>
      <c r="AB819" s="38"/>
      <c r="AC819" s="38"/>
      <c r="AD819" s="38"/>
      <c r="AE819" s="39"/>
      <c r="AF819" s="39"/>
      <c r="AG819" s="43">
        <f t="shared" ref="AG819:AG825" si="564">($F819+$G819)*AG$7</f>
        <v>0</v>
      </c>
      <c r="AH819" s="56">
        <f>((S819+U819)*$AH$7)+(T819*$AH$8)</f>
        <v>3.2084544142857139</v>
      </c>
      <c r="AI819" s="56">
        <f>((S819+U819)*$AI$7)+(T819*$AI$8)</f>
        <v>0.64359611999999999</v>
      </c>
      <c r="AJ819" s="56">
        <f>((S819+U819)*$AJ$7)+(T819*$AJ$8)</f>
        <v>0.9812263499999998</v>
      </c>
      <c r="AK819" s="61">
        <f>T819*$AK$8</f>
        <v>272.01860999999997</v>
      </c>
      <c r="AL819" s="56">
        <f t="shared" ref="AL819:AL825" si="565">($L819)*AL$8</f>
        <v>0</v>
      </c>
      <c r="AM819" s="43">
        <f t="shared" ref="AM819:AM825" si="566">($F819+$G819)*AM$7</f>
        <v>0</v>
      </c>
      <c r="AN819" s="49"/>
      <c r="AO819" s="49"/>
    </row>
    <row r="820" spans="1:43" ht="15.75" customHeight="1" outlineLevel="1" x14ac:dyDescent="0.25">
      <c r="A820" s="58">
        <v>2</v>
      </c>
      <c r="B820" s="59" t="s">
        <v>64</v>
      </c>
      <c r="C820" s="45">
        <v>1</v>
      </c>
      <c r="D820" s="45">
        <v>1</v>
      </c>
      <c r="E820" s="45">
        <v>1</v>
      </c>
      <c r="F820" s="60">
        <v>2.37</v>
      </c>
      <c r="G820" s="46">
        <v>6.1580000000000004</v>
      </c>
      <c r="H820" s="46">
        <v>0.3</v>
      </c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81">
        <f>(($G820*$H820)+$F820)*$C820*$D820*$E820</f>
        <v>4.2173999999999996</v>
      </c>
      <c r="T820" s="28">
        <f>(($F820))*$C820*$D820*$E820</f>
        <v>2.37</v>
      </c>
      <c r="U820" s="28">
        <f>(($F820))*$C820*$D820*$E820</f>
        <v>2.37</v>
      </c>
      <c r="V820" s="38"/>
      <c r="W820" s="38"/>
      <c r="X820" s="38"/>
      <c r="Y820" s="38"/>
      <c r="Z820" s="38"/>
      <c r="AA820" s="38"/>
      <c r="AB820" s="38"/>
      <c r="AC820" s="38"/>
      <c r="AD820" s="38"/>
      <c r="AE820" s="39"/>
      <c r="AF820" s="39"/>
      <c r="AG820" s="43">
        <f t="shared" si="564"/>
        <v>0</v>
      </c>
      <c r="AH820" s="56">
        <f>((S820+U820)*$AH$7)+(T820*$AH$8)</f>
        <v>1.48062603</v>
      </c>
      <c r="AI820" s="56">
        <f>((S820+U820)*$AI$7)+(T820*$AI$8)</f>
        <v>0.29700442800000004</v>
      </c>
      <c r="AJ820" s="56">
        <f>((S820+U820)*$AJ$7)+(T820*$AJ$8)</f>
        <v>0.45281281499999992</v>
      </c>
      <c r="AK820" s="61">
        <f>T820*$AK$8</f>
        <v>119.18730000000001</v>
      </c>
      <c r="AL820" s="56">
        <f t="shared" si="565"/>
        <v>0</v>
      </c>
      <c r="AM820" s="43">
        <f t="shared" si="566"/>
        <v>0</v>
      </c>
      <c r="AN820" s="49"/>
      <c r="AO820" s="49"/>
    </row>
    <row r="821" spans="1:43" ht="15.75" customHeight="1" outlineLevel="1" x14ac:dyDescent="0.25">
      <c r="A821" s="58">
        <f t="shared" ref="A821:A825" si="567">1+A820</f>
        <v>3</v>
      </c>
      <c r="B821" s="59" t="s">
        <v>14</v>
      </c>
      <c r="C821" s="45">
        <v>1</v>
      </c>
      <c r="D821" s="45">
        <v>1</v>
      </c>
      <c r="E821" s="45">
        <v>1</v>
      </c>
      <c r="F821" s="60">
        <v>2.85</v>
      </c>
      <c r="G821" s="46">
        <v>7.8</v>
      </c>
      <c r="H821" s="46">
        <v>0.3</v>
      </c>
      <c r="I821" s="63"/>
      <c r="J821" s="63"/>
      <c r="K821" s="63"/>
      <c r="L821" s="63"/>
      <c r="M821" s="81"/>
      <c r="N821" s="28"/>
      <c r="O821" s="28"/>
      <c r="P821" s="81">
        <f>(($G821*$H821)+$F821)*$C821*$D821*$E821</f>
        <v>5.1899999999999995</v>
      </c>
      <c r="Q821" s="28">
        <f>(($F821))*$C821*$D821*$E821</f>
        <v>2.85</v>
      </c>
      <c r="R821" s="28">
        <f>(($F821))*$C821*$D821*$E821</f>
        <v>2.85</v>
      </c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9"/>
      <c r="AF821" s="39"/>
      <c r="AG821" s="43">
        <f t="shared" si="564"/>
        <v>0</v>
      </c>
      <c r="AH821" s="56">
        <f>((P821+R821)*$AH$7)+(Q821*$AH$8)</f>
        <v>1.7959815714285714</v>
      </c>
      <c r="AI821" s="56">
        <f>((P821+R821)*$AI$7)+(Q821*$AI$8)</f>
        <v>0.36026279999999999</v>
      </c>
      <c r="AJ821" s="56">
        <f>((P821+R821)*$AJ$7)+(Q821*$AJ$8)</f>
        <v>0.54925649999999993</v>
      </c>
      <c r="AK821" s="61">
        <f>Q821*$AK$8</f>
        <v>143.32650000000001</v>
      </c>
      <c r="AL821" s="56">
        <f t="shared" si="565"/>
        <v>0</v>
      </c>
      <c r="AM821" s="43">
        <f t="shared" si="566"/>
        <v>0</v>
      </c>
      <c r="AN821" s="49"/>
      <c r="AO821" s="49"/>
    </row>
    <row r="822" spans="1:43" s="93" customFormat="1" ht="15.75" customHeight="1" outlineLevel="1" x14ac:dyDescent="0.25">
      <c r="A822" s="82">
        <f t="shared" si="567"/>
        <v>4</v>
      </c>
      <c r="B822" s="83" t="s">
        <v>59</v>
      </c>
      <c r="C822" s="84">
        <v>1</v>
      </c>
      <c r="D822" s="84">
        <v>1</v>
      </c>
      <c r="E822" s="84">
        <v>1</v>
      </c>
      <c r="F822" s="85">
        <v>1.9239999999999999</v>
      </c>
      <c r="G822" s="86">
        <v>5.55</v>
      </c>
      <c r="H822" s="46">
        <v>0.35</v>
      </c>
      <c r="I822" s="87">
        <f>(($G822*$H822)+$F822)*$C822*$D822*$E822</f>
        <v>3.8664999999999998</v>
      </c>
      <c r="J822" s="88">
        <f>(($F822))*$C822*$D822*$E822</f>
        <v>1.9239999999999999</v>
      </c>
      <c r="K822" s="88">
        <f t="shared" ref="K822:K823" si="568">(($F822))*$C822*$D822*$E822</f>
        <v>1.9239999999999999</v>
      </c>
      <c r="L822" s="88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89"/>
      <c r="AD822" s="89"/>
      <c r="AE822" s="90"/>
      <c r="AF822" s="90"/>
      <c r="AG822" s="91">
        <f>($F822+$G822)*AG$7</f>
        <v>0</v>
      </c>
      <c r="AH822" s="91">
        <f>((I822+L822)*$AH$7)+(J822*$AH$8)</f>
        <v>1.0083769892857144</v>
      </c>
      <c r="AI822" s="91">
        <f>((I822+L822)*$AI$7)+(J822*$AI$8)</f>
        <v>0.20227419000000002</v>
      </c>
      <c r="AJ822" s="91">
        <f>((I822+L822)*$AJ$7)+(J822*$AJ$8)</f>
        <v>0.30838713749999996</v>
      </c>
      <c r="AK822" s="92">
        <f>J822*$AK$8</f>
        <v>96.757959999999997</v>
      </c>
      <c r="AL822" s="56">
        <f t="shared" si="565"/>
        <v>0</v>
      </c>
      <c r="AM822" s="91">
        <f>($F822+$G822)*AM$7</f>
        <v>0</v>
      </c>
      <c r="AN822" s="92"/>
      <c r="AO822" s="92"/>
    </row>
    <row r="823" spans="1:43" s="93" customFormat="1" ht="15.75" customHeight="1" outlineLevel="1" x14ac:dyDescent="0.25">
      <c r="A823" s="82">
        <f t="shared" si="567"/>
        <v>5</v>
      </c>
      <c r="B823" s="83" t="s">
        <v>65</v>
      </c>
      <c r="C823" s="84">
        <v>1</v>
      </c>
      <c r="D823" s="84">
        <v>1</v>
      </c>
      <c r="E823" s="84">
        <v>1</v>
      </c>
      <c r="F823" s="85">
        <v>1.0129999999999999</v>
      </c>
      <c r="G823" s="86">
        <v>4.2</v>
      </c>
      <c r="H823" s="86">
        <f>H822+H822</f>
        <v>0.7</v>
      </c>
      <c r="I823" s="87">
        <f>(($G823*$H823)+$F823)*$C823*$D823*$E823</f>
        <v>3.9529999999999998</v>
      </c>
      <c r="J823" s="88">
        <f>(($F823))*$C823*$D823*$E823</f>
        <v>1.0129999999999999</v>
      </c>
      <c r="K823" s="88">
        <f t="shared" si="568"/>
        <v>1.0129999999999999</v>
      </c>
      <c r="L823" s="88">
        <f>F823*0.25</f>
        <v>0.25324999999999998</v>
      </c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89"/>
      <c r="AD823" s="89"/>
      <c r="AE823" s="90"/>
      <c r="AF823" s="90"/>
      <c r="AG823" s="91">
        <f t="shared" ref="AG823" si="569">($F823+$G823)*AG$7</f>
        <v>0</v>
      </c>
      <c r="AH823" s="91">
        <f>((I823+L823)*$AH$7)+(J823*$AH$8)</f>
        <v>0.81462926845238093</v>
      </c>
      <c r="AI823" s="91">
        <f>((I823+L823)*$AI$7)+(J823*$AI$8)</f>
        <v>0.16340959500000002</v>
      </c>
      <c r="AJ823" s="91">
        <f>((I823+L823)*$AJ$7)+(J823*$AJ$8)</f>
        <v>0.24913419374999995</v>
      </c>
      <c r="AK823" s="92">
        <f>J823*$AK$8</f>
        <v>50.943769999999994</v>
      </c>
      <c r="AL823" s="56">
        <f t="shared" si="565"/>
        <v>0.25324999999999998</v>
      </c>
      <c r="AM823" s="91">
        <f t="shared" ref="AM823" si="570">($F823+$G823)*AM$7</f>
        <v>0</v>
      </c>
      <c r="AN823" s="92"/>
      <c r="AO823" s="92"/>
    </row>
    <row r="824" spans="1:43" ht="15.75" customHeight="1" outlineLevel="1" x14ac:dyDescent="0.25">
      <c r="A824" s="58">
        <v>6</v>
      </c>
      <c r="B824" s="59" t="s">
        <v>66</v>
      </c>
      <c r="C824" s="45">
        <v>1</v>
      </c>
      <c r="D824" s="45">
        <v>1</v>
      </c>
      <c r="E824" s="45">
        <v>1</v>
      </c>
      <c r="F824" s="60">
        <v>3.72</v>
      </c>
      <c r="G824" s="46">
        <v>7.9</v>
      </c>
      <c r="H824" s="46">
        <v>0.35</v>
      </c>
      <c r="I824" s="81">
        <f>(($G824*$H824)+$F824)*$C824*$D824*$E824</f>
        <v>6.4850000000000003</v>
      </c>
      <c r="J824" s="28">
        <f t="shared" ref="J824:K825" si="571">(($F824))*$C824*$D824*$E824</f>
        <v>3.72</v>
      </c>
      <c r="K824" s="28">
        <f t="shared" si="571"/>
        <v>3.72</v>
      </c>
      <c r="L824" s="2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9"/>
      <c r="AF824" s="39"/>
      <c r="AG824" s="43">
        <f t="shared" si="564"/>
        <v>0</v>
      </c>
      <c r="AH824" s="56">
        <f>((I824+L824)*$AH$7)+(J824*$AH$8)</f>
        <v>1.8201632738095239</v>
      </c>
      <c r="AI824" s="56">
        <f>((I824+L824)*$AI$7)+(J824*$AI$8)</f>
        <v>0.36511350000000009</v>
      </c>
      <c r="AJ824" s="56">
        <f>((I824+L824)*$AJ$7)+(J824*$AJ$8)</f>
        <v>0.55665187500000002</v>
      </c>
      <c r="AK824" s="61">
        <f>J824*$AK$8</f>
        <v>187.0788</v>
      </c>
      <c r="AL824" s="56">
        <f t="shared" si="565"/>
        <v>0</v>
      </c>
      <c r="AM824" s="43">
        <f t="shared" si="566"/>
        <v>0</v>
      </c>
      <c r="AN824" s="49"/>
      <c r="AO824" s="49"/>
    </row>
    <row r="825" spans="1:43" ht="15.75" customHeight="1" outlineLevel="1" x14ac:dyDescent="0.25">
      <c r="A825" s="58">
        <f t="shared" si="567"/>
        <v>7</v>
      </c>
      <c r="B825" s="59" t="s">
        <v>67</v>
      </c>
      <c r="C825" s="45">
        <v>1</v>
      </c>
      <c r="D825" s="45">
        <v>1</v>
      </c>
      <c r="E825" s="45">
        <v>1</v>
      </c>
      <c r="F825" s="60">
        <v>3.36</v>
      </c>
      <c r="G825" s="46">
        <v>7.6</v>
      </c>
      <c r="H825" s="46">
        <v>0.35</v>
      </c>
      <c r="I825" s="81">
        <f>(($G825*$H825)+$F825)*$C825*$D825*$E825</f>
        <v>6.02</v>
      </c>
      <c r="J825" s="28">
        <f t="shared" si="571"/>
        <v>3.36</v>
      </c>
      <c r="K825" s="28">
        <f t="shared" si="571"/>
        <v>3.36</v>
      </c>
      <c r="L825" s="2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9"/>
      <c r="AF825" s="39"/>
      <c r="AG825" s="43">
        <f t="shared" si="564"/>
        <v>0</v>
      </c>
      <c r="AH825" s="56">
        <f>((I825+L825)*$AH$7)+(J825*$AH$8)</f>
        <v>1.6652696666666666</v>
      </c>
      <c r="AI825" s="56">
        <f>((I825+L825)*$AI$7)+(J825*$AI$8)</f>
        <v>0.33404280000000003</v>
      </c>
      <c r="AJ825" s="56">
        <f>((I825+L825)*$AJ$7)+(J825*$AJ$8)</f>
        <v>0.50928149999999994</v>
      </c>
      <c r="AK825" s="61">
        <f>J825*$AK$8</f>
        <v>168.9744</v>
      </c>
      <c r="AL825" s="56">
        <f t="shared" si="565"/>
        <v>0</v>
      </c>
      <c r="AM825" s="43">
        <f t="shared" si="566"/>
        <v>0</v>
      </c>
      <c r="AN825" s="49"/>
      <c r="AO825" s="49"/>
    </row>
    <row r="826" spans="1:43" ht="15.75" customHeight="1" outlineLevel="1" x14ac:dyDescent="0.25">
      <c r="A826" s="99"/>
      <c r="B826" s="34"/>
      <c r="C826" s="35"/>
      <c r="D826" s="35"/>
      <c r="E826" s="35"/>
      <c r="F826" s="36"/>
      <c r="G826" s="37"/>
      <c r="H826" s="37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38"/>
      <c r="W826" s="38"/>
      <c r="X826" s="38"/>
      <c r="Y826" s="38"/>
      <c r="Z826" s="38"/>
      <c r="AA826" s="38"/>
      <c r="AB826" s="38"/>
      <c r="AC826" s="38"/>
      <c r="AD826" s="38"/>
      <c r="AE826" s="39"/>
      <c r="AF826" s="39"/>
      <c r="AG826" s="40"/>
      <c r="AH826" s="41"/>
      <c r="AI826" s="41"/>
      <c r="AJ826" s="41"/>
      <c r="AK826" s="42"/>
      <c r="AL826" s="42"/>
      <c r="AM826" s="40"/>
      <c r="AN826" s="40"/>
      <c r="AO826" s="40"/>
    </row>
    <row r="827" spans="1:43" ht="15.75" customHeight="1" outlineLevel="1" x14ac:dyDescent="0.25">
      <c r="A827" s="33"/>
      <c r="B827" s="44" t="s">
        <v>77</v>
      </c>
      <c r="C827" s="45"/>
      <c r="D827" s="45"/>
      <c r="E827" s="45"/>
      <c r="F827" s="46"/>
      <c r="G827" s="46"/>
      <c r="H827" s="46"/>
      <c r="I827" s="38"/>
      <c r="J827" s="46"/>
      <c r="K827" s="46"/>
      <c r="L827" s="46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9"/>
      <c r="AF827" s="39"/>
      <c r="AG827" s="47"/>
      <c r="AH827" s="47"/>
      <c r="AI827" s="47"/>
      <c r="AJ827" s="48"/>
      <c r="AK827" s="49"/>
      <c r="AL827" s="92">
        <f>L827*$AL$8</f>
        <v>0</v>
      </c>
      <c r="AM827" s="47"/>
      <c r="AN827" s="49"/>
      <c r="AO827" s="49"/>
    </row>
    <row r="828" spans="1:43" ht="15.75" customHeight="1" outlineLevel="1" x14ac:dyDescent="0.25">
      <c r="A828" s="58">
        <v>1</v>
      </c>
      <c r="B828" s="59" t="s">
        <v>80</v>
      </c>
      <c r="C828" s="45">
        <v>1</v>
      </c>
      <c r="D828" s="45">
        <v>1</v>
      </c>
      <c r="E828" s="45">
        <v>1</v>
      </c>
      <c r="F828" s="60">
        <f>0.61+0.61+0.61+0.616+0.616+0.61+0.61+0.61+0.61+0.61</f>
        <v>6.112000000000001</v>
      </c>
      <c r="G828" s="46">
        <v>1</v>
      </c>
      <c r="H828" s="46">
        <v>1</v>
      </c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81"/>
      <c r="T828" s="28"/>
      <c r="U828" s="28"/>
      <c r="V828" s="38"/>
      <c r="W828" s="38"/>
      <c r="X828" s="38"/>
      <c r="Y828" s="38"/>
      <c r="Z828" s="38"/>
      <c r="AA828" s="38"/>
      <c r="AB828" s="38"/>
      <c r="AC828" s="38"/>
      <c r="AD828" s="38"/>
      <c r="AE828" s="39"/>
      <c r="AF828" s="39"/>
      <c r="AG828" s="43">
        <f t="shared" ref="AG828:AG830" si="572">($F828+$G828)*AG$7</f>
        <v>0</v>
      </c>
      <c r="AH828" s="56">
        <f>((S828+U828)*$AH$7)+(T828*$AH$8)</f>
        <v>0</v>
      </c>
      <c r="AI828" s="56">
        <f>((S828+U828)*$AI$7)+(T828*$AI$8)</f>
        <v>0</v>
      </c>
      <c r="AJ828" s="56">
        <f>((S828+U828)*$AJ$7)+(T828*$AJ$8)</f>
        <v>0</v>
      </c>
      <c r="AK828" s="61">
        <f>T828*$AK$8</f>
        <v>0</v>
      </c>
      <c r="AL828" s="56">
        <f t="shared" ref="AL828:AL831" si="573">($L828)*AL$8</f>
        <v>0</v>
      </c>
      <c r="AM828" s="43">
        <f t="shared" ref="AM828:AM830" si="574">($F828+$G828)*AM$7</f>
        <v>0</v>
      </c>
      <c r="AN828" s="49"/>
      <c r="AO828" s="49"/>
    </row>
    <row r="829" spans="1:43" ht="15.75" customHeight="1" outlineLevel="1" x14ac:dyDescent="0.25">
      <c r="A829" s="58">
        <v>2</v>
      </c>
      <c r="B829" s="59" t="s">
        <v>94</v>
      </c>
      <c r="C829" s="45">
        <v>1</v>
      </c>
      <c r="D829" s="45">
        <v>1</v>
      </c>
      <c r="E829" s="45">
        <v>1</v>
      </c>
      <c r="F829" s="60">
        <f>0.61+0.61+0.61+0.616+0.616+0.61+0.61+0.61</f>
        <v>4.8920000000000003</v>
      </c>
      <c r="G829" s="46">
        <v>1</v>
      </c>
      <c r="H829" s="46">
        <v>1</v>
      </c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81"/>
      <c r="T829" s="28"/>
      <c r="U829" s="28"/>
      <c r="V829" s="38"/>
      <c r="W829" s="38"/>
      <c r="X829" s="38"/>
      <c r="Y829" s="38"/>
      <c r="Z829" s="38"/>
      <c r="AA829" s="38"/>
      <c r="AB829" s="38"/>
      <c r="AC829" s="38"/>
      <c r="AD829" s="38"/>
      <c r="AE829" s="39"/>
      <c r="AF829" s="39"/>
      <c r="AG829" s="43">
        <f t="shared" si="572"/>
        <v>0</v>
      </c>
      <c r="AH829" s="56">
        <f>((S829+U829)*$AH$7)+(T829*$AH$8)</f>
        <v>0</v>
      </c>
      <c r="AI829" s="56">
        <f>((S829+U829)*$AI$7)+(T829*$AI$8)</f>
        <v>0</v>
      </c>
      <c r="AJ829" s="56">
        <f>((S829+U829)*$AJ$7)+(T829*$AJ$8)</f>
        <v>0</v>
      </c>
      <c r="AK829" s="61">
        <f>T829*$AK$8</f>
        <v>0</v>
      </c>
      <c r="AL829" s="56">
        <f t="shared" si="573"/>
        <v>0</v>
      </c>
      <c r="AM829" s="43">
        <f t="shared" si="574"/>
        <v>0</v>
      </c>
      <c r="AN829" s="49"/>
      <c r="AO829" s="49"/>
    </row>
    <row r="830" spans="1:43" ht="15.75" customHeight="1" outlineLevel="1" x14ac:dyDescent="0.25">
      <c r="A830" s="58">
        <v>4</v>
      </c>
      <c r="B830" s="59" t="s">
        <v>81</v>
      </c>
      <c r="C830" s="45">
        <v>1</v>
      </c>
      <c r="D830" s="45">
        <v>1</v>
      </c>
      <c r="E830" s="45">
        <v>1</v>
      </c>
      <c r="F830" s="60">
        <f>0.684+0.684+0.808+0.684+0.684</f>
        <v>3.5440000000000005</v>
      </c>
      <c r="G830" s="46">
        <v>1</v>
      </c>
      <c r="H830" s="46">
        <v>1</v>
      </c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81"/>
      <c r="T830" s="28"/>
      <c r="U830" s="28"/>
      <c r="V830" s="38"/>
      <c r="W830" s="38"/>
      <c r="X830" s="38"/>
      <c r="Y830" s="38"/>
      <c r="Z830" s="38"/>
      <c r="AA830" s="38"/>
      <c r="AB830" s="38"/>
      <c r="AC830" s="38"/>
      <c r="AD830" s="38"/>
      <c r="AE830" s="39"/>
      <c r="AF830" s="39"/>
      <c r="AG830" s="43">
        <f t="shared" si="572"/>
        <v>0</v>
      </c>
      <c r="AH830" s="56">
        <f>((S830+U830)*$AH$7)+(T830*$AH$8)</f>
        <v>0</v>
      </c>
      <c r="AI830" s="56">
        <f>((S830+U830)*$AI$7)+(T830*$AI$8)</f>
        <v>0</v>
      </c>
      <c r="AJ830" s="56">
        <f>((S830+U830)*$AJ$7)+(T830*$AJ$8)</f>
        <v>0</v>
      </c>
      <c r="AK830" s="61">
        <f>T830*$AK$8</f>
        <v>0</v>
      </c>
      <c r="AL830" s="56">
        <f t="shared" si="573"/>
        <v>0</v>
      </c>
      <c r="AM830" s="43">
        <f t="shared" si="574"/>
        <v>0</v>
      </c>
      <c r="AN830" s="49"/>
      <c r="AO830" s="49"/>
    </row>
    <row r="831" spans="1:43" ht="15.75" customHeight="1" outlineLevel="1" x14ac:dyDescent="0.25">
      <c r="A831" s="99"/>
      <c r="B831" s="34"/>
      <c r="C831" s="35"/>
      <c r="D831" s="35"/>
      <c r="E831" s="35"/>
      <c r="F831" s="36"/>
      <c r="G831" s="37"/>
      <c r="H831" s="37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81"/>
      <c r="T831" s="28"/>
      <c r="U831" s="28"/>
      <c r="V831" s="38"/>
      <c r="W831" s="38"/>
      <c r="X831" s="38"/>
      <c r="Y831" s="38"/>
      <c r="Z831" s="38"/>
      <c r="AA831" s="38"/>
      <c r="AB831" s="38"/>
      <c r="AC831" s="38"/>
      <c r="AD831" s="38"/>
      <c r="AE831" s="39"/>
      <c r="AF831" s="39"/>
      <c r="AG831" s="43"/>
      <c r="AH831" s="56"/>
      <c r="AI831" s="56"/>
      <c r="AJ831" s="56"/>
      <c r="AK831" s="61"/>
      <c r="AL831" s="56">
        <f t="shared" si="573"/>
        <v>0</v>
      </c>
      <c r="AM831" s="43"/>
      <c r="AN831" s="49"/>
      <c r="AO831" s="49"/>
    </row>
    <row r="832" spans="1:43" s="68" customFormat="1" ht="15.75" customHeight="1" x14ac:dyDescent="0.25">
      <c r="A832" s="65"/>
      <c r="B832" s="257" t="str">
        <f>B748</f>
        <v>9TH FLOOR</v>
      </c>
      <c r="C832" s="258"/>
      <c r="D832" s="258"/>
      <c r="E832" s="258"/>
      <c r="F832" s="258"/>
      <c r="G832" s="259"/>
      <c r="H832" s="66"/>
      <c r="I832" s="67">
        <f>SUM(I748:I831)</f>
        <v>171.71500000000009</v>
      </c>
      <c r="J832" s="67">
        <f t="shared" ref="J832:AP832" si="575">SUM(J748:J831)</f>
        <v>81.415000000000006</v>
      </c>
      <c r="K832" s="67">
        <f t="shared" si="575"/>
        <v>81.415000000000006</v>
      </c>
      <c r="L832" s="67">
        <f t="shared" si="575"/>
        <v>2.5317499999999997</v>
      </c>
      <c r="M832" s="67">
        <f t="shared" si="575"/>
        <v>0</v>
      </c>
      <c r="N832" s="67">
        <f t="shared" si="575"/>
        <v>0</v>
      </c>
      <c r="O832" s="67">
        <f t="shared" si="575"/>
        <v>0</v>
      </c>
      <c r="P832" s="67">
        <f t="shared" si="575"/>
        <v>44.314</v>
      </c>
      <c r="Q832" s="67">
        <f t="shared" si="575"/>
        <v>23.809000000000001</v>
      </c>
      <c r="R832" s="67">
        <f t="shared" si="575"/>
        <v>23.809000000000001</v>
      </c>
      <c r="S832" s="67">
        <f t="shared" si="575"/>
        <v>94.967399999999984</v>
      </c>
      <c r="T832" s="67">
        <f t="shared" si="575"/>
        <v>61.289999999999992</v>
      </c>
      <c r="U832" s="67">
        <f t="shared" si="575"/>
        <v>61.289999999999992</v>
      </c>
      <c r="V832" s="67">
        <f t="shared" si="575"/>
        <v>0</v>
      </c>
      <c r="W832" s="67">
        <f t="shared" si="575"/>
        <v>0</v>
      </c>
      <c r="X832" s="67">
        <f t="shared" si="575"/>
        <v>0</v>
      </c>
      <c r="Y832" s="67">
        <f t="shared" si="575"/>
        <v>0</v>
      </c>
      <c r="Z832" s="67">
        <f t="shared" si="575"/>
        <v>0</v>
      </c>
      <c r="AA832" s="67">
        <f t="shared" si="575"/>
        <v>0</v>
      </c>
      <c r="AB832" s="67">
        <f t="shared" si="575"/>
        <v>0</v>
      </c>
      <c r="AC832" s="67">
        <f t="shared" si="575"/>
        <v>0</v>
      </c>
      <c r="AD832" s="67">
        <f t="shared" si="575"/>
        <v>0</v>
      </c>
      <c r="AE832" s="67">
        <f t="shared" si="575"/>
        <v>0</v>
      </c>
      <c r="AF832" s="67">
        <f t="shared" si="575"/>
        <v>0</v>
      </c>
      <c r="AG832" s="67">
        <f t="shared" si="575"/>
        <v>0</v>
      </c>
      <c r="AH832" s="67">
        <f t="shared" si="575"/>
        <v>95.636038285357088</v>
      </c>
      <c r="AI832" s="67">
        <f t="shared" si="575"/>
        <v>19.183998033000002</v>
      </c>
      <c r="AJ832" s="67">
        <f t="shared" si="575"/>
        <v>29.247914621250001</v>
      </c>
      <c r="AK832" s="67">
        <f t="shared" si="575"/>
        <v>8373.9890599999944</v>
      </c>
      <c r="AL832" s="67">
        <f t="shared" si="575"/>
        <v>2.5317499999999997</v>
      </c>
      <c r="AM832" s="67">
        <f t="shared" si="575"/>
        <v>0</v>
      </c>
      <c r="AN832" s="67">
        <f t="shared" si="575"/>
        <v>0</v>
      </c>
      <c r="AO832" s="67">
        <f t="shared" si="575"/>
        <v>0</v>
      </c>
      <c r="AP832" s="67">
        <f t="shared" si="575"/>
        <v>0</v>
      </c>
      <c r="AQ832" s="1"/>
    </row>
    <row r="833" spans="1:43" s="79" customFormat="1" ht="15.75" customHeight="1" x14ac:dyDescent="0.25">
      <c r="A833" s="69"/>
      <c r="B833" s="246" t="s">
        <v>55</v>
      </c>
      <c r="C833" s="247"/>
      <c r="D833" s="247"/>
      <c r="E833" s="247"/>
      <c r="F833" s="72"/>
      <c r="G833" s="73"/>
      <c r="H833" s="74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6"/>
      <c r="AF833" s="76"/>
      <c r="AG833" s="77">
        <v>0</v>
      </c>
      <c r="AH833" s="77">
        <v>370</v>
      </c>
      <c r="AI833" s="77">
        <f>8500/2.83</f>
        <v>3003.5335689045937</v>
      </c>
      <c r="AJ833" s="78">
        <v>200</v>
      </c>
      <c r="AK833" s="78">
        <v>11</v>
      </c>
      <c r="AL833" s="78">
        <v>2000</v>
      </c>
      <c r="AM833" s="77">
        <f>70*10.764</f>
        <v>753.4799999999999</v>
      </c>
      <c r="AN833" s="78">
        <f>2800/2.83</f>
        <v>989.39929328621906</v>
      </c>
      <c r="AO833" s="78">
        <f>35*10.764*1.18</f>
        <v>444.55319999999995</v>
      </c>
      <c r="AQ833" s="1"/>
    </row>
    <row r="834" spans="1:43" s="79" customFormat="1" ht="15.75" customHeight="1" x14ac:dyDescent="0.25">
      <c r="A834" s="69"/>
      <c r="B834" s="246" t="s">
        <v>56</v>
      </c>
      <c r="C834" s="247"/>
      <c r="D834" s="247"/>
      <c r="E834" s="247"/>
      <c r="F834" s="72"/>
      <c r="G834" s="73"/>
      <c r="H834" s="74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6"/>
      <c r="AF834" s="76"/>
      <c r="AG834" s="77">
        <f t="shared" ref="AG834:AO834" si="576">AG832*AG833</f>
        <v>0</v>
      </c>
      <c r="AH834" s="77">
        <f t="shared" si="576"/>
        <v>35385.33416558212</v>
      </c>
      <c r="AI834" s="77">
        <f t="shared" si="576"/>
        <v>57619.782077915203</v>
      </c>
      <c r="AJ834" s="77">
        <f t="shared" si="576"/>
        <v>5849.5829242500004</v>
      </c>
      <c r="AK834" s="77">
        <f t="shared" si="576"/>
        <v>92113.879659999933</v>
      </c>
      <c r="AL834" s="77">
        <f t="shared" si="576"/>
        <v>5063.4999999999991</v>
      </c>
      <c r="AM834" s="77">
        <f t="shared" si="576"/>
        <v>0</v>
      </c>
      <c r="AN834" s="77">
        <f t="shared" si="576"/>
        <v>0</v>
      </c>
      <c r="AO834" s="77">
        <f t="shared" si="576"/>
        <v>0</v>
      </c>
      <c r="AP834" s="80">
        <f>SUM(AG834:AO834)</f>
        <v>196032.07882774726</v>
      </c>
      <c r="AQ834" s="1"/>
    </row>
    <row r="835" spans="1:43" s="79" customFormat="1" ht="15.75" customHeight="1" x14ac:dyDescent="0.25">
      <c r="A835" s="69"/>
      <c r="B835" s="70"/>
      <c r="C835" s="71"/>
      <c r="D835" s="71"/>
      <c r="E835" s="71"/>
      <c r="F835" s="72"/>
      <c r="G835" s="73"/>
      <c r="H835" s="74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6"/>
      <c r="AF835" s="76"/>
      <c r="AG835" s="77"/>
      <c r="AH835" s="77"/>
      <c r="AI835" s="77"/>
      <c r="AJ835" s="77"/>
      <c r="AK835" s="77"/>
      <c r="AL835" s="77"/>
      <c r="AM835" s="77"/>
      <c r="AN835" s="77"/>
      <c r="AO835" s="77"/>
      <c r="AP835" s="80"/>
      <c r="AQ835" s="1"/>
    </row>
    <row r="836" spans="1:43" ht="15.75" customHeight="1" x14ac:dyDescent="0.25">
      <c r="A836" s="23" t="s">
        <v>180</v>
      </c>
      <c r="B836" s="254" t="s">
        <v>181</v>
      </c>
      <c r="C836" s="255"/>
      <c r="D836" s="255"/>
      <c r="E836" s="255"/>
      <c r="F836" s="255"/>
      <c r="G836" s="256"/>
      <c r="H836" s="27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18"/>
      <c r="AF836" s="18"/>
      <c r="AG836" s="18"/>
      <c r="AH836" s="31"/>
      <c r="AI836" s="32"/>
      <c r="AJ836" s="28"/>
      <c r="AK836" s="28"/>
      <c r="AL836" s="28"/>
      <c r="AM836" s="18"/>
      <c r="AN836" s="28"/>
      <c r="AO836" s="28"/>
    </row>
    <row r="837" spans="1:43" ht="15.75" customHeight="1" outlineLevel="1" x14ac:dyDescent="0.25">
      <c r="A837" s="33"/>
      <c r="B837" s="44" t="s">
        <v>182</v>
      </c>
      <c r="C837" s="45"/>
      <c r="D837" s="45"/>
      <c r="E837" s="45"/>
      <c r="F837" s="46"/>
      <c r="G837" s="46"/>
      <c r="H837" s="46"/>
      <c r="I837" s="38"/>
      <c r="J837" s="46"/>
      <c r="K837" s="46"/>
      <c r="L837" s="46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9"/>
      <c r="AF837" s="39"/>
      <c r="AG837" s="47"/>
      <c r="AH837" s="47"/>
      <c r="AI837" s="47"/>
      <c r="AJ837" s="48"/>
      <c r="AK837" s="49"/>
      <c r="AL837" s="49"/>
      <c r="AM837" s="47"/>
      <c r="AN837" s="49"/>
      <c r="AO837" s="49"/>
    </row>
    <row r="838" spans="1:43" ht="15.75" customHeight="1" outlineLevel="1" x14ac:dyDescent="0.25">
      <c r="A838" s="58">
        <v>1</v>
      </c>
      <c r="B838" s="59" t="s">
        <v>63</v>
      </c>
      <c r="C838" s="45">
        <v>1</v>
      </c>
      <c r="D838" s="45">
        <v>1</v>
      </c>
      <c r="E838" s="45">
        <v>1</v>
      </c>
      <c r="F838" s="60">
        <v>5.4</v>
      </c>
      <c r="G838" s="46">
        <v>9.6999999999999993</v>
      </c>
      <c r="H838" s="46">
        <v>0.3</v>
      </c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81">
        <f>(($G838*$H838)+$F838)*$C838*$D838*$E838</f>
        <v>8.31</v>
      </c>
      <c r="T838" s="28">
        <f>(($F838))*$C838*$D838*$E838</f>
        <v>5.4</v>
      </c>
      <c r="U838" s="28">
        <f>(($F838))*$C838*$D838*$E838</f>
        <v>5.4</v>
      </c>
      <c r="V838" s="38"/>
      <c r="W838" s="38"/>
      <c r="X838" s="38"/>
      <c r="Y838" s="38"/>
      <c r="Z838" s="38"/>
      <c r="AA838" s="38"/>
      <c r="AB838" s="38"/>
      <c r="AC838" s="38"/>
      <c r="AD838" s="38"/>
      <c r="AE838" s="39"/>
      <c r="AF838" s="39"/>
      <c r="AG838" s="43">
        <f t="shared" ref="AG838:AG844" si="577">($F838+$G838)*AG$7</f>
        <v>0</v>
      </c>
      <c r="AH838" s="56">
        <f>((S838+U838)*$AH$7)+(T838*$AH$8)</f>
        <v>3.2037487857142861</v>
      </c>
      <c r="AI838" s="56">
        <f>((S838+U838)*$AI$7)+(T838*$AI$8)</f>
        <v>0.64265220000000012</v>
      </c>
      <c r="AJ838" s="56">
        <f>((S838+U838)*$AJ$7)+(T838*$AJ$8)</f>
        <v>0.97978725</v>
      </c>
      <c r="AK838" s="61">
        <f>T838*$AK$8</f>
        <v>271.56600000000003</v>
      </c>
      <c r="AL838" s="56">
        <f t="shared" ref="AL838:AL844" si="578">($L838)*AL$8</f>
        <v>0</v>
      </c>
      <c r="AM838" s="43">
        <f t="shared" ref="AM838:AM844" si="579">($F838+$G838)*AM$7</f>
        <v>0</v>
      </c>
      <c r="AN838" s="49"/>
      <c r="AO838" s="49"/>
    </row>
    <row r="839" spans="1:43" ht="15.75" customHeight="1" outlineLevel="1" x14ac:dyDescent="0.25">
      <c r="A839" s="58">
        <f>1+A838</f>
        <v>2</v>
      </c>
      <c r="B839" s="59" t="s">
        <v>64</v>
      </c>
      <c r="C839" s="45">
        <v>1</v>
      </c>
      <c r="D839" s="45">
        <v>1</v>
      </c>
      <c r="E839" s="45">
        <v>1</v>
      </c>
      <c r="F839" s="60">
        <v>2.3639999999999999</v>
      </c>
      <c r="G839" s="46">
        <v>6.15</v>
      </c>
      <c r="H839" s="46">
        <v>0.3</v>
      </c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81">
        <f>(($G839*$H839)+$F839)*$C839*$D839*$E839</f>
        <v>4.2089999999999996</v>
      </c>
      <c r="T839" s="28">
        <f>(($F839))*$C839*$D839*$E839</f>
        <v>2.3639999999999999</v>
      </c>
      <c r="U839" s="28">
        <f>(($F839))*$C839*$D839*$E839</f>
        <v>2.3639999999999999</v>
      </c>
      <c r="V839" s="38"/>
      <c r="W839" s="38"/>
      <c r="X839" s="38"/>
      <c r="Y839" s="38"/>
      <c r="Z839" s="38"/>
      <c r="AA839" s="38"/>
      <c r="AB839" s="38"/>
      <c r="AC839" s="38"/>
      <c r="AD839" s="38"/>
      <c r="AE839" s="39"/>
      <c r="AF839" s="39"/>
      <c r="AG839" s="43">
        <f t="shared" si="577"/>
        <v>0</v>
      </c>
      <c r="AH839" s="56">
        <f>((S839+U839)*$AH$7)+(T839*$AH$8)</f>
        <v>1.4771752357142858</v>
      </c>
      <c r="AI839" s="56">
        <f>((S839+U839)*$AI$7)+(T839*$AI$8)</f>
        <v>0.29631222000000002</v>
      </c>
      <c r="AJ839" s="56">
        <f>((S839+U839)*$AJ$7)+(T839*$AJ$8)</f>
        <v>0.45175747499999996</v>
      </c>
      <c r="AK839" s="61">
        <f>T839*$AK$8</f>
        <v>118.88556</v>
      </c>
      <c r="AL839" s="56">
        <f t="shared" si="578"/>
        <v>0</v>
      </c>
      <c r="AM839" s="43">
        <f t="shared" si="579"/>
        <v>0</v>
      </c>
      <c r="AN839" s="49"/>
      <c r="AO839" s="49"/>
    </row>
    <row r="840" spans="1:43" ht="15.75" customHeight="1" outlineLevel="1" x14ac:dyDescent="0.25">
      <c r="A840" s="58">
        <f t="shared" ref="A840:A844" si="580">1+A839</f>
        <v>3</v>
      </c>
      <c r="B840" s="59" t="s">
        <v>14</v>
      </c>
      <c r="C840" s="45">
        <v>1</v>
      </c>
      <c r="D840" s="45">
        <v>1</v>
      </c>
      <c r="E840" s="45">
        <v>1</v>
      </c>
      <c r="F840" s="60">
        <v>2.9249999999999998</v>
      </c>
      <c r="G840" s="46">
        <v>7.95</v>
      </c>
      <c r="H840" s="46">
        <v>0.3</v>
      </c>
      <c r="I840" s="63"/>
      <c r="J840" s="63"/>
      <c r="K840" s="63"/>
      <c r="L840" s="63"/>
      <c r="M840" s="81"/>
      <c r="N840" s="28"/>
      <c r="O840" s="28"/>
      <c r="P840" s="81">
        <f>(($G840*$H840)+$F840)*$C840*$D840*$E840</f>
        <v>5.31</v>
      </c>
      <c r="Q840" s="28">
        <f>(($F840))*$C840*$D840*$E840</f>
        <v>2.9249999999999998</v>
      </c>
      <c r="R840" s="28">
        <f>(($F840))*$C840*$D840*$E840</f>
        <v>2.9249999999999998</v>
      </c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9"/>
      <c r="AF840" s="39"/>
      <c r="AG840" s="43">
        <f t="shared" si="577"/>
        <v>0</v>
      </c>
      <c r="AH840" s="56">
        <f>((P840+R840)*$AH$7)+(Q840*$AH$8)</f>
        <v>1.8410771785714286</v>
      </c>
      <c r="AI840" s="56">
        <f>((P840+R840)*$AI$7)+(Q840*$AI$8)</f>
        <v>0.36930870000000005</v>
      </c>
      <c r="AJ840" s="56">
        <f>((P840+R840)*$AJ$7)+(Q840*$AJ$8)</f>
        <v>0.56304787499999986</v>
      </c>
      <c r="AK840" s="61">
        <f>Q840*$AK$8</f>
        <v>147.09824999999998</v>
      </c>
      <c r="AL840" s="56">
        <f t="shared" si="578"/>
        <v>0</v>
      </c>
      <c r="AM840" s="43">
        <f t="shared" si="579"/>
        <v>0</v>
      </c>
      <c r="AN840" s="49"/>
      <c r="AO840" s="49"/>
    </row>
    <row r="841" spans="1:43" s="93" customFormat="1" ht="15.75" customHeight="1" outlineLevel="1" x14ac:dyDescent="0.25">
      <c r="A841" s="82">
        <v>4</v>
      </c>
      <c r="B841" s="83" t="s">
        <v>59</v>
      </c>
      <c r="C841" s="84">
        <v>1</v>
      </c>
      <c r="D841" s="84">
        <v>1</v>
      </c>
      <c r="E841" s="84">
        <v>1</v>
      </c>
      <c r="F841" s="85">
        <v>1.9239999999999999</v>
      </c>
      <c r="G841" s="86">
        <v>5.55</v>
      </c>
      <c r="H841" s="46">
        <v>0.35</v>
      </c>
      <c r="I841" s="87">
        <f>(($G841*$H841)+$F841)*$C841*$D841*$E841</f>
        <v>3.8664999999999998</v>
      </c>
      <c r="J841" s="88">
        <f>(($F841))*$C841*$D841*$E841</f>
        <v>1.9239999999999999</v>
      </c>
      <c r="K841" s="88">
        <f t="shared" ref="K841:K842" si="581">(($F841))*$C841*$D841*$E841</f>
        <v>1.9239999999999999</v>
      </c>
      <c r="L841" s="88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89"/>
      <c r="AD841" s="89"/>
      <c r="AE841" s="90"/>
      <c r="AF841" s="90"/>
      <c r="AG841" s="91">
        <f t="shared" si="577"/>
        <v>0</v>
      </c>
      <c r="AH841" s="91">
        <f>((I841+L841)*$AH$7)+(J841*$AH$8)</f>
        <v>1.0083769892857144</v>
      </c>
      <c r="AI841" s="91">
        <f>((I841+L841)*$AI$7)+(J841*$AI$8)</f>
        <v>0.20227419000000002</v>
      </c>
      <c r="AJ841" s="91">
        <f>((I841+L841)*$AJ$7)+(J841*$AJ$8)</f>
        <v>0.30838713749999996</v>
      </c>
      <c r="AK841" s="92">
        <f>J841*$AK$8</f>
        <v>96.757959999999997</v>
      </c>
      <c r="AL841" s="56">
        <f t="shared" si="578"/>
        <v>0</v>
      </c>
      <c r="AM841" s="91">
        <f t="shared" si="579"/>
        <v>0</v>
      </c>
      <c r="AN841" s="92"/>
      <c r="AO841" s="92"/>
    </row>
    <row r="842" spans="1:43" s="93" customFormat="1" ht="15.75" customHeight="1" outlineLevel="1" x14ac:dyDescent="0.25">
      <c r="A842" s="82">
        <f t="shared" ref="A842" si="582">1+A841</f>
        <v>5</v>
      </c>
      <c r="B842" s="83" t="s">
        <v>65</v>
      </c>
      <c r="C842" s="84">
        <v>1</v>
      </c>
      <c r="D842" s="84">
        <v>1</v>
      </c>
      <c r="E842" s="84">
        <v>1</v>
      </c>
      <c r="F842" s="85">
        <v>1.01</v>
      </c>
      <c r="G842" s="86">
        <v>4.2</v>
      </c>
      <c r="H842" s="86">
        <f>H841+H841</f>
        <v>0.7</v>
      </c>
      <c r="I842" s="87">
        <f>(($G842*$H842)+$F842)*$C842*$D842*$E842</f>
        <v>3.95</v>
      </c>
      <c r="J842" s="88">
        <f>(($F842))*$C842*$D842*$E842</f>
        <v>1.01</v>
      </c>
      <c r="K842" s="88">
        <f t="shared" si="581"/>
        <v>1.01</v>
      </c>
      <c r="L842" s="88">
        <f>F842*0.25</f>
        <v>0.2525</v>
      </c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89"/>
      <c r="AD842" s="89"/>
      <c r="AE842" s="90"/>
      <c r="AF842" s="90"/>
      <c r="AG842" s="91">
        <f t="shared" si="577"/>
        <v>0</v>
      </c>
      <c r="AH842" s="91">
        <f>((I842+L842)*$AH$7)+(J842*$AH$8)</f>
        <v>0.81335482738095255</v>
      </c>
      <c r="AI842" s="91">
        <f>((I842+L842)*$AI$7)+(J842*$AI$8)</f>
        <v>0.16315395000000002</v>
      </c>
      <c r="AJ842" s="91">
        <f>((I842+L842)*$AJ$7)+(J842*$AJ$8)</f>
        <v>0.24874443749999997</v>
      </c>
      <c r="AK842" s="92">
        <f>J842*$AK$8</f>
        <v>50.792900000000003</v>
      </c>
      <c r="AL842" s="56">
        <f t="shared" si="578"/>
        <v>0.2525</v>
      </c>
      <c r="AM842" s="91">
        <f t="shared" si="579"/>
        <v>0</v>
      </c>
      <c r="AN842" s="92"/>
      <c r="AO842" s="92"/>
    </row>
    <row r="843" spans="1:43" ht="15.75" customHeight="1" outlineLevel="1" x14ac:dyDescent="0.25">
      <c r="A843" s="58">
        <v>6</v>
      </c>
      <c r="B843" s="59" t="s">
        <v>66</v>
      </c>
      <c r="C843" s="45">
        <v>1</v>
      </c>
      <c r="D843" s="45">
        <v>1</v>
      </c>
      <c r="E843" s="45">
        <v>1</v>
      </c>
      <c r="F843" s="60">
        <v>3.72</v>
      </c>
      <c r="G843" s="46">
        <v>7.9</v>
      </c>
      <c r="H843" s="46">
        <v>0.35</v>
      </c>
      <c r="I843" s="81">
        <f>(($G843*$H843)+$F843)*$C843*$D843*$E843</f>
        <v>6.4850000000000003</v>
      </c>
      <c r="J843" s="28">
        <f t="shared" ref="J843:K844" si="583">(($F843))*$C843*$D843*$E843</f>
        <v>3.72</v>
      </c>
      <c r="K843" s="28">
        <f t="shared" si="583"/>
        <v>3.72</v>
      </c>
      <c r="L843" s="2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9"/>
      <c r="AF843" s="39"/>
      <c r="AG843" s="43">
        <f t="shared" si="577"/>
        <v>0</v>
      </c>
      <c r="AH843" s="56">
        <f>((I843+L843)*$AH$7)+(J843*$AH$8)</f>
        <v>1.8201632738095239</v>
      </c>
      <c r="AI843" s="56">
        <f>((I843+L843)*$AI$7)+(J843*$AI$8)</f>
        <v>0.36511350000000009</v>
      </c>
      <c r="AJ843" s="56">
        <f>((I843+L843)*$AJ$7)+(J843*$AJ$8)</f>
        <v>0.55665187500000002</v>
      </c>
      <c r="AK843" s="61">
        <f>J843*$AK$8</f>
        <v>187.0788</v>
      </c>
      <c r="AL843" s="56">
        <f t="shared" si="578"/>
        <v>0</v>
      </c>
      <c r="AM843" s="43">
        <f t="shared" si="579"/>
        <v>0</v>
      </c>
      <c r="AN843" s="49"/>
      <c r="AO843" s="49"/>
    </row>
    <row r="844" spans="1:43" ht="15.75" customHeight="1" outlineLevel="1" x14ac:dyDescent="0.25">
      <c r="A844" s="58">
        <f t="shared" si="580"/>
        <v>7</v>
      </c>
      <c r="B844" s="59" t="s">
        <v>67</v>
      </c>
      <c r="C844" s="45">
        <v>1</v>
      </c>
      <c r="D844" s="45">
        <v>1</v>
      </c>
      <c r="E844" s="45">
        <v>1</v>
      </c>
      <c r="F844" s="60">
        <v>3.36</v>
      </c>
      <c r="G844" s="46">
        <v>7.6</v>
      </c>
      <c r="H844" s="46">
        <v>0.35</v>
      </c>
      <c r="I844" s="81">
        <f>(($G844*$H844)+$F844)*$C844*$D844*$E844</f>
        <v>6.02</v>
      </c>
      <c r="J844" s="28">
        <f t="shared" si="583"/>
        <v>3.36</v>
      </c>
      <c r="K844" s="28">
        <f t="shared" si="583"/>
        <v>3.36</v>
      </c>
      <c r="L844" s="2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9"/>
      <c r="AF844" s="39"/>
      <c r="AG844" s="43">
        <f t="shared" si="577"/>
        <v>0</v>
      </c>
      <c r="AH844" s="56">
        <f>((I844+L844)*$AH$7)+(J844*$AH$8)</f>
        <v>1.6652696666666666</v>
      </c>
      <c r="AI844" s="56">
        <f>((I844+L844)*$AI$7)+(J844*$AI$8)</f>
        <v>0.33404280000000003</v>
      </c>
      <c r="AJ844" s="56">
        <f>((I844+L844)*$AJ$7)+(J844*$AJ$8)</f>
        <v>0.50928149999999994</v>
      </c>
      <c r="AK844" s="61">
        <f>J844*$AK$8</f>
        <v>168.9744</v>
      </c>
      <c r="AL844" s="56">
        <f t="shared" si="578"/>
        <v>0</v>
      </c>
      <c r="AM844" s="43">
        <f t="shared" si="579"/>
        <v>0</v>
      </c>
      <c r="AN844" s="49"/>
      <c r="AO844" s="49"/>
    </row>
    <row r="845" spans="1:43" ht="15.75" customHeight="1" outlineLevel="1" x14ac:dyDescent="0.25">
      <c r="A845" s="58"/>
      <c r="B845" s="59"/>
      <c r="C845" s="45"/>
      <c r="D845" s="45"/>
      <c r="E845" s="45"/>
      <c r="F845" s="60"/>
      <c r="G845" s="46"/>
      <c r="H845" s="46"/>
      <c r="I845" s="63"/>
      <c r="J845" s="63"/>
      <c r="K845" s="63"/>
      <c r="L845" s="63"/>
      <c r="M845" s="81"/>
      <c r="N845" s="28"/>
      <c r="O845" s="28"/>
      <c r="P845" s="81"/>
      <c r="Q845" s="28"/>
      <c r="R845" s="2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9"/>
      <c r="AF845" s="39"/>
      <c r="AG845" s="43"/>
      <c r="AH845" s="56"/>
      <c r="AI845" s="56"/>
      <c r="AJ845" s="62"/>
      <c r="AK845" s="61"/>
      <c r="AL845" s="61"/>
      <c r="AM845" s="43"/>
      <c r="AN845" s="49"/>
      <c r="AO845" s="49"/>
    </row>
    <row r="846" spans="1:43" ht="15.75" customHeight="1" outlineLevel="1" x14ac:dyDescent="0.25">
      <c r="A846" s="33"/>
      <c r="B846" s="44" t="s">
        <v>183</v>
      </c>
      <c r="C846" s="45"/>
      <c r="D846" s="45"/>
      <c r="E846" s="45"/>
      <c r="F846" s="46"/>
      <c r="G846" s="46"/>
      <c r="H846" s="46"/>
      <c r="I846" s="38"/>
      <c r="J846" s="46"/>
      <c r="K846" s="46"/>
      <c r="L846" s="46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9"/>
      <c r="AF846" s="39"/>
      <c r="AG846" s="47"/>
      <c r="AH846" s="47"/>
      <c r="AI846" s="47"/>
      <c r="AJ846" s="48"/>
      <c r="AK846" s="49"/>
      <c r="AL846" s="49"/>
      <c r="AM846" s="47"/>
      <c r="AN846" s="49"/>
      <c r="AO846" s="49"/>
    </row>
    <row r="847" spans="1:43" ht="15.75" customHeight="1" outlineLevel="1" x14ac:dyDescent="0.25">
      <c r="A847" s="58">
        <v>1</v>
      </c>
      <c r="B847" s="59" t="s">
        <v>63</v>
      </c>
      <c r="C847" s="45">
        <v>1</v>
      </c>
      <c r="D847" s="45">
        <v>1</v>
      </c>
      <c r="E847" s="45">
        <v>1</v>
      </c>
      <c r="F847" s="60">
        <v>5</v>
      </c>
      <c r="G847" s="46">
        <v>9.25</v>
      </c>
      <c r="H847" s="46">
        <v>0.3</v>
      </c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81">
        <f>(($G847*$H847)+$F847)*$C847*$D847*$E847</f>
        <v>7.7750000000000004</v>
      </c>
      <c r="T847" s="28">
        <f>(($F847))*$C847*$D847*$E847</f>
        <v>5</v>
      </c>
      <c r="U847" s="28">
        <f>(($F847))*$C847*$D847*$E847</f>
        <v>5</v>
      </c>
      <c r="V847" s="38"/>
      <c r="W847" s="38"/>
      <c r="X847" s="38"/>
      <c r="Y847" s="38"/>
      <c r="Z847" s="38"/>
      <c r="AA847" s="38"/>
      <c r="AB847" s="38"/>
      <c r="AC847" s="38"/>
      <c r="AD847" s="38"/>
      <c r="AE847" s="39"/>
      <c r="AF847" s="39"/>
      <c r="AG847" s="43">
        <f>($F847+$G847)*AG$7</f>
        <v>0</v>
      </c>
      <c r="AH847" s="56">
        <f>((S847+U847)*$AH$7)+(T847*$AH$8)</f>
        <v>2.976963630952381</v>
      </c>
      <c r="AI847" s="56">
        <f>((S847+U847)*$AI$7)+(T847*$AI$8)</f>
        <v>0.59716049999999998</v>
      </c>
      <c r="AJ847" s="56">
        <f>((S847+U847)*$AJ$7)+(T847*$AJ$8)</f>
        <v>0.91043062499999994</v>
      </c>
      <c r="AK847" s="61">
        <f>T847*$AK$8</f>
        <v>251.45</v>
      </c>
      <c r="AL847" s="56">
        <f t="shared" ref="AL847:AL852" si="584">($L847)*AL$8</f>
        <v>0</v>
      </c>
      <c r="AM847" s="43">
        <f>($F847+$G847)*AM$7</f>
        <v>0</v>
      </c>
      <c r="AN847" s="49"/>
      <c r="AO847" s="49"/>
    </row>
    <row r="848" spans="1:43" ht="15.75" customHeight="1" outlineLevel="1" x14ac:dyDescent="0.25">
      <c r="A848" s="58">
        <f>1+A847</f>
        <v>2</v>
      </c>
      <c r="B848" s="59" t="s">
        <v>14</v>
      </c>
      <c r="C848" s="45">
        <v>1</v>
      </c>
      <c r="D848" s="45">
        <v>1</v>
      </c>
      <c r="E848" s="45">
        <v>1</v>
      </c>
      <c r="F848" s="60">
        <v>2.29</v>
      </c>
      <c r="G848" s="46">
        <v>6.65</v>
      </c>
      <c r="H848" s="46">
        <v>0.3</v>
      </c>
      <c r="I848" s="63"/>
      <c r="J848" s="63"/>
      <c r="K848" s="63"/>
      <c r="L848" s="63"/>
      <c r="M848" s="81"/>
      <c r="N848" s="28"/>
      <c r="O848" s="28"/>
      <c r="P848" s="81">
        <f>(($G848*$H848)+$F848)*$C848*$D848*$E848</f>
        <v>4.2850000000000001</v>
      </c>
      <c r="Q848" s="28">
        <f>(($F848))*$C848*$D848*$E848</f>
        <v>2.29</v>
      </c>
      <c r="R848" s="28">
        <f>(($F848))*$C848*$D848*$E848</f>
        <v>2.29</v>
      </c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9"/>
      <c r="AF848" s="39"/>
      <c r="AG848" s="43">
        <f>($F848+$G848)*AG$7</f>
        <v>0</v>
      </c>
      <c r="AH848" s="56">
        <f>((P848+R848)*$AH$7)+(Q848*$AH$8)</f>
        <v>1.4580912976190477</v>
      </c>
      <c r="AI848" s="56">
        <f>((P848+R848)*$AI$7)+(Q848*$AI$8)</f>
        <v>0.29248410000000002</v>
      </c>
      <c r="AJ848" s="56">
        <f>((P848+R848)*$AJ$7)+(Q848*$AJ$8)</f>
        <v>0.44592112499999992</v>
      </c>
      <c r="AK848" s="61">
        <f>Q848*$AK$8</f>
        <v>115.1641</v>
      </c>
      <c r="AL848" s="56">
        <f t="shared" si="584"/>
        <v>0</v>
      </c>
      <c r="AM848" s="43">
        <f>($F848+$G848)*AM$7</f>
        <v>0</v>
      </c>
      <c r="AN848" s="49"/>
      <c r="AO848" s="49"/>
    </row>
    <row r="849" spans="1:41" s="93" customFormat="1" ht="15.75" customHeight="1" outlineLevel="1" x14ac:dyDescent="0.25">
      <c r="A849" s="82">
        <f t="shared" ref="A849:A850" si="585">1+A848</f>
        <v>3</v>
      </c>
      <c r="B849" s="83" t="s">
        <v>59</v>
      </c>
      <c r="C849" s="84">
        <v>1</v>
      </c>
      <c r="D849" s="84">
        <v>1</v>
      </c>
      <c r="E849" s="84">
        <v>1</v>
      </c>
      <c r="F849" s="85">
        <v>1.92</v>
      </c>
      <c r="G849" s="86">
        <v>5.55</v>
      </c>
      <c r="H849" s="46">
        <v>0.35</v>
      </c>
      <c r="I849" s="87">
        <f>(($G849*$H849)+$F849)*$C849*$D849*$E849</f>
        <v>3.8624999999999998</v>
      </c>
      <c r="J849" s="88">
        <f>(($F849))*$C849*$D849*$E849</f>
        <v>1.92</v>
      </c>
      <c r="K849" s="88">
        <f t="shared" ref="K849:K850" si="586">(($F849))*$C849*$D849*$E849</f>
        <v>1.92</v>
      </c>
      <c r="L849" s="88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  <c r="AD849" s="89"/>
      <c r="AE849" s="90"/>
      <c r="AF849" s="90"/>
      <c r="AG849" s="91">
        <f>($F849+$G849)*AG$7</f>
        <v>0</v>
      </c>
      <c r="AH849" s="91">
        <f>((I849+L849)*$AH$7)+(J849*$AH$8)</f>
        <v>1.0068084464285714</v>
      </c>
      <c r="AI849" s="91">
        <f>((I849+L849)*$AI$7)+(J849*$AI$8)</f>
        <v>0.20195954999999999</v>
      </c>
      <c r="AJ849" s="91">
        <f>((I849+L849)*$AJ$7)+(J849*$AJ$8)</f>
        <v>0.30790743749999994</v>
      </c>
      <c r="AK849" s="92">
        <f>J849*$AK$8</f>
        <v>96.556799999999996</v>
      </c>
      <c r="AL849" s="56">
        <f t="shared" si="584"/>
        <v>0</v>
      </c>
      <c r="AM849" s="91">
        <f>($F849+$G849)*AM$7</f>
        <v>0</v>
      </c>
      <c r="AN849" s="92"/>
      <c r="AO849" s="92"/>
    </row>
    <row r="850" spans="1:41" s="93" customFormat="1" ht="15.75" customHeight="1" outlineLevel="1" x14ac:dyDescent="0.25">
      <c r="A850" s="82">
        <f t="shared" si="585"/>
        <v>4</v>
      </c>
      <c r="B850" s="83" t="s">
        <v>65</v>
      </c>
      <c r="C850" s="84">
        <v>1</v>
      </c>
      <c r="D850" s="84">
        <v>1</v>
      </c>
      <c r="E850" s="84">
        <v>1</v>
      </c>
      <c r="F850" s="85">
        <v>1.0129999999999999</v>
      </c>
      <c r="G850" s="86">
        <v>4.2</v>
      </c>
      <c r="H850" s="86">
        <f>H849+H849</f>
        <v>0.7</v>
      </c>
      <c r="I850" s="87">
        <f>(($G850*$H850)+$F850)*$C850*$D850*$E850</f>
        <v>3.9529999999999998</v>
      </c>
      <c r="J850" s="88">
        <f>(($F850))*$C850*$D850*$E850</f>
        <v>1.0129999999999999</v>
      </c>
      <c r="K850" s="88">
        <f t="shared" si="586"/>
        <v>1.0129999999999999</v>
      </c>
      <c r="L850" s="88">
        <f>F850*0.25</f>
        <v>0.25324999999999998</v>
      </c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89"/>
      <c r="AD850" s="89"/>
      <c r="AE850" s="90"/>
      <c r="AF850" s="90"/>
      <c r="AG850" s="91">
        <f t="shared" ref="AG850" si="587">($F850+$G850)*AG$7</f>
        <v>0</v>
      </c>
      <c r="AH850" s="91">
        <f>((I850+L850)*$AH$7)+(J850*$AH$8)</f>
        <v>0.81462926845238093</v>
      </c>
      <c r="AI850" s="91">
        <f>((I850+L850)*$AI$7)+(J850*$AI$8)</f>
        <v>0.16340959500000002</v>
      </c>
      <c r="AJ850" s="91">
        <f>((I850+L850)*$AJ$7)+(J850*$AJ$8)</f>
        <v>0.24913419374999995</v>
      </c>
      <c r="AK850" s="92">
        <f>J850*$AK$8</f>
        <v>50.943769999999994</v>
      </c>
      <c r="AL850" s="56">
        <f t="shared" si="584"/>
        <v>0.25324999999999998</v>
      </c>
      <c r="AM850" s="91">
        <f t="shared" ref="AM850" si="588">($F850+$G850)*AM$7</f>
        <v>0</v>
      </c>
      <c r="AN850" s="92"/>
      <c r="AO850" s="92"/>
    </row>
    <row r="851" spans="1:41" ht="15.75" customHeight="1" outlineLevel="1" x14ac:dyDescent="0.25">
      <c r="A851" s="58">
        <v>5</v>
      </c>
      <c r="B851" s="59" t="s">
        <v>66</v>
      </c>
      <c r="C851" s="45">
        <v>1</v>
      </c>
      <c r="D851" s="45">
        <v>1</v>
      </c>
      <c r="E851" s="45">
        <v>1</v>
      </c>
      <c r="F851" s="60">
        <v>3.64</v>
      </c>
      <c r="G851" s="46">
        <v>7.8</v>
      </c>
      <c r="H851" s="46">
        <v>0.35</v>
      </c>
      <c r="I851" s="81">
        <f>(($G851*$H851)+$F851)*$C851*$D851*$E851</f>
        <v>6.37</v>
      </c>
      <c r="J851" s="28">
        <f t="shared" ref="J851:K852" si="589">(($F851))*$C851*$D851*$E851</f>
        <v>3.64</v>
      </c>
      <c r="K851" s="28">
        <f t="shared" si="589"/>
        <v>3.64</v>
      </c>
      <c r="L851" s="2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9"/>
      <c r="AF851" s="39"/>
      <c r="AG851" s="43">
        <f>($F851+$G851)*AG$7</f>
        <v>0</v>
      </c>
      <c r="AH851" s="56">
        <f>((I851+L851)*$AH$7)+(J851*$AH$8)</f>
        <v>1.7842175</v>
      </c>
      <c r="AI851" s="56">
        <f>((I851+L851)*$AI$7)+(J851*$AI$8)</f>
        <v>0.35790300000000003</v>
      </c>
      <c r="AJ851" s="56">
        <f>((I851+L851)*$AJ$7)+(J851*$AJ$8)</f>
        <v>0.54565874999999997</v>
      </c>
      <c r="AK851" s="61">
        <f>J851*$AK$8</f>
        <v>183.0556</v>
      </c>
      <c r="AL851" s="56">
        <f t="shared" si="584"/>
        <v>0</v>
      </c>
      <c r="AM851" s="43">
        <f>($F851+$G851)*AM$7</f>
        <v>0</v>
      </c>
      <c r="AN851" s="49"/>
      <c r="AO851" s="49"/>
    </row>
    <row r="852" spans="1:41" ht="15.75" customHeight="1" outlineLevel="1" x14ac:dyDescent="0.25">
      <c r="A852" s="58">
        <f t="shared" ref="A852" si="590">1+A851</f>
        <v>6</v>
      </c>
      <c r="B852" s="59" t="s">
        <v>67</v>
      </c>
      <c r="C852" s="45">
        <v>1</v>
      </c>
      <c r="D852" s="45">
        <v>1</v>
      </c>
      <c r="E852" s="45">
        <v>1</v>
      </c>
      <c r="F852" s="60">
        <v>2.9</v>
      </c>
      <c r="G852" s="46">
        <v>7.05</v>
      </c>
      <c r="H852" s="46">
        <v>0.35</v>
      </c>
      <c r="I852" s="81">
        <f>(($G852*$H852)+$F852)*$C852*$D852*$E852</f>
        <v>5.3674999999999997</v>
      </c>
      <c r="J852" s="28">
        <f t="shared" si="589"/>
        <v>2.9</v>
      </c>
      <c r="K852" s="28">
        <f t="shared" si="589"/>
        <v>2.9</v>
      </c>
      <c r="L852" s="2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9"/>
      <c r="AF852" s="39"/>
      <c r="AG852" s="43">
        <f>($F852+$G852)*AG$7</f>
        <v>0</v>
      </c>
      <c r="AH852" s="56">
        <f>((I852+L852)*$AH$7)+(J852*$AH$8)</f>
        <v>1.4597251964285713</v>
      </c>
      <c r="AI852" s="56">
        <f>((I852+L852)*$AI$7)+(J852*$AI$8)</f>
        <v>0.29281184999999998</v>
      </c>
      <c r="AJ852" s="56">
        <f>((I852+L852)*$AJ$7)+(J852*$AJ$8)</f>
        <v>0.44642081249999999</v>
      </c>
      <c r="AK852" s="61">
        <f>J852*$AK$8</f>
        <v>145.84099999999998</v>
      </c>
      <c r="AL852" s="56">
        <f t="shared" si="584"/>
        <v>0</v>
      </c>
      <c r="AM852" s="43">
        <f>($F852+$G852)*AM$7</f>
        <v>0</v>
      </c>
      <c r="AN852" s="49"/>
      <c r="AO852" s="49"/>
    </row>
    <row r="853" spans="1:41" ht="15.75" customHeight="1" outlineLevel="1" x14ac:dyDescent="0.25">
      <c r="A853" s="58"/>
      <c r="B853" s="59"/>
      <c r="C853" s="94"/>
      <c r="D853" s="94"/>
      <c r="E853" s="94"/>
      <c r="F853" s="60"/>
      <c r="G853" s="60"/>
      <c r="H853" s="60"/>
      <c r="I853" s="81"/>
      <c r="J853" s="28"/>
      <c r="K853" s="28"/>
      <c r="L853" s="28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6"/>
      <c r="AF853" s="96"/>
      <c r="AG853" s="97"/>
      <c r="AH853" s="98"/>
      <c r="AI853" s="98"/>
      <c r="AJ853" s="98"/>
      <c r="AK853" s="54"/>
      <c r="AL853" s="54"/>
      <c r="AM853" s="97"/>
      <c r="AN853" s="28"/>
      <c r="AO853" s="28"/>
    </row>
    <row r="854" spans="1:41" ht="15.75" customHeight="1" outlineLevel="1" x14ac:dyDescent="0.25">
      <c r="A854" s="33"/>
      <c r="B854" s="44" t="s">
        <v>184</v>
      </c>
      <c r="C854" s="45"/>
      <c r="D854" s="45"/>
      <c r="E854" s="45"/>
      <c r="F854" s="46"/>
      <c r="G854" s="46"/>
      <c r="H854" s="46"/>
      <c r="I854" s="38"/>
      <c r="J854" s="46"/>
      <c r="K854" s="46"/>
      <c r="L854" s="46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9"/>
      <c r="AF854" s="39"/>
      <c r="AG854" s="47"/>
      <c r="AH854" s="47"/>
      <c r="AI854" s="47"/>
      <c r="AJ854" s="48"/>
      <c r="AK854" s="49"/>
      <c r="AL854" s="49"/>
      <c r="AM854" s="47"/>
      <c r="AN854" s="49"/>
      <c r="AO854" s="49"/>
    </row>
    <row r="855" spans="1:41" ht="15.75" customHeight="1" outlineLevel="1" x14ac:dyDescent="0.25">
      <c r="A855" s="58">
        <v>1</v>
      </c>
      <c r="B855" s="59" t="s">
        <v>63</v>
      </c>
      <c r="C855" s="45">
        <v>1</v>
      </c>
      <c r="D855" s="45">
        <v>1</v>
      </c>
      <c r="E855" s="45">
        <v>1</v>
      </c>
      <c r="F855" s="60">
        <v>6.22</v>
      </c>
      <c r="G855" s="46">
        <v>10.65</v>
      </c>
      <c r="H855" s="46">
        <v>0.3</v>
      </c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81">
        <f>(($G855*$H855)+$F855)*$C855*$D855*$E855</f>
        <v>9.4149999999999991</v>
      </c>
      <c r="T855" s="28">
        <f>(($F855))*$C855*$D855*$E855</f>
        <v>6.22</v>
      </c>
      <c r="U855" s="28">
        <f>(($F855))*$C855*$D855*$E855</f>
        <v>6.22</v>
      </c>
      <c r="V855" s="38"/>
      <c r="W855" s="38"/>
      <c r="X855" s="38"/>
      <c r="Y855" s="38"/>
      <c r="Z855" s="38"/>
      <c r="AA855" s="38"/>
      <c r="AB855" s="38"/>
      <c r="AC855" s="38"/>
      <c r="AD855" s="38"/>
      <c r="AE855" s="39"/>
      <c r="AF855" s="39"/>
      <c r="AG855" s="43">
        <f t="shared" ref="AG855:AG860" si="591">($F855+$G855)*AG$7</f>
        <v>0</v>
      </c>
      <c r="AH855" s="56">
        <f>((S855+U855)*$AH$7)+(T855*$AH$8)</f>
        <v>3.6697367261904761</v>
      </c>
      <c r="AI855" s="56">
        <f>((S855+U855)*$AI$7)+(T855*$AI$8)</f>
        <v>0.73612650000000002</v>
      </c>
      <c r="AJ855" s="56">
        <f>((S855+U855)*$AJ$7)+(T855*$AJ$8)</f>
        <v>1.1222981249999997</v>
      </c>
      <c r="AK855" s="61">
        <f>T855*$AK$8</f>
        <v>312.80379999999997</v>
      </c>
      <c r="AL855" s="56">
        <f t="shared" ref="AL855:AL860" si="592">($L855)*AL$8</f>
        <v>0</v>
      </c>
      <c r="AM855" s="43">
        <f t="shared" ref="AM855:AM860" si="593">($F855+$G855)*AM$7</f>
        <v>0</v>
      </c>
      <c r="AN855" s="49"/>
      <c r="AO855" s="49"/>
    </row>
    <row r="856" spans="1:41" ht="15.75" customHeight="1" outlineLevel="1" x14ac:dyDescent="0.25">
      <c r="A856" s="58">
        <f>1+A855</f>
        <v>2</v>
      </c>
      <c r="B856" s="59" t="s">
        <v>14</v>
      </c>
      <c r="C856" s="45">
        <v>1</v>
      </c>
      <c r="D856" s="45">
        <v>1</v>
      </c>
      <c r="E856" s="45">
        <v>1</v>
      </c>
      <c r="F856" s="60">
        <v>2.29</v>
      </c>
      <c r="G856" s="46">
        <v>6.65</v>
      </c>
      <c r="H856" s="46">
        <v>0.3</v>
      </c>
      <c r="I856" s="63"/>
      <c r="J856" s="63"/>
      <c r="K856" s="63"/>
      <c r="L856" s="63"/>
      <c r="M856" s="81"/>
      <c r="N856" s="28"/>
      <c r="O856" s="28"/>
      <c r="P856" s="81">
        <f>(($G856*$H856)+$F856)*$C856*$D856*$E856</f>
        <v>4.2850000000000001</v>
      </c>
      <c r="Q856" s="28">
        <f>(($F856))*$C856*$D856*$E856</f>
        <v>2.29</v>
      </c>
      <c r="R856" s="28">
        <f>(($F856))*$C856*$D856*$E856</f>
        <v>2.29</v>
      </c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9"/>
      <c r="AF856" s="39"/>
      <c r="AG856" s="43">
        <f t="shared" si="591"/>
        <v>0</v>
      </c>
      <c r="AH856" s="56">
        <f>((P856+R856)*$AH$7)+(Q856*$AH$8)</f>
        <v>1.4580912976190477</v>
      </c>
      <c r="AI856" s="56">
        <f>((P856+R856)*$AI$7)+(Q856*$AI$8)</f>
        <v>0.29248410000000002</v>
      </c>
      <c r="AJ856" s="56">
        <f>((P856+R856)*$AJ$7)+(Q856*$AJ$8)</f>
        <v>0.44592112499999992</v>
      </c>
      <c r="AK856" s="61">
        <f>Q856*$AK$8</f>
        <v>115.1641</v>
      </c>
      <c r="AL856" s="56">
        <f t="shared" si="592"/>
        <v>0</v>
      </c>
      <c r="AM856" s="43">
        <f t="shared" si="593"/>
        <v>0</v>
      </c>
      <c r="AN856" s="49"/>
      <c r="AO856" s="49"/>
    </row>
    <row r="857" spans="1:41" s="93" customFormat="1" ht="15.75" customHeight="1" outlineLevel="1" x14ac:dyDescent="0.25">
      <c r="A857" s="82">
        <v>3</v>
      </c>
      <c r="B857" s="83" t="s">
        <v>59</v>
      </c>
      <c r="C857" s="84">
        <v>1</v>
      </c>
      <c r="D857" s="84">
        <v>1</v>
      </c>
      <c r="E857" s="84">
        <v>1</v>
      </c>
      <c r="F857" s="85">
        <v>1.92</v>
      </c>
      <c r="G857" s="86">
        <v>5.55</v>
      </c>
      <c r="H857" s="46">
        <v>0.35</v>
      </c>
      <c r="I857" s="87">
        <f>(($G857*$H857)+$F857)*$C857*$D857*$E857</f>
        <v>3.8624999999999998</v>
      </c>
      <c r="J857" s="88">
        <f>(($F857))*$C857*$D857*$E857</f>
        <v>1.92</v>
      </c>
      <c r="K857" s="88">
        <f>(($F857))*$C857*$D857*$E857</f>
        <v>1.92</v>
      </c>
      <c r="L857" s="88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89"/>
      <c r="AD857" s="89"/>
      <c r="AE857" s="90"/>
      <c r="AF857" s="90"/>
      <c r="AG857" s="91">
        <f t="shared" si="591"/>
        <v>0</v>
      </c>
      <c r="AH857" s="91">
        <f>((I857+L857)*$AH$7)+(J857*$AH$8)</f>
        <v>1.0068084464285714</v>
      </c>
      <c r="AI857" s="91">
        <f>((I857+L857)*$AI$7)+(J857*$AI$8)</f>
        <v>0.20195954999999999</v>
      </c>
      <c r="AJ857" s="91">
        <f>((I857+L857)*$AJ$7)+(J857*$AJ$8)</f>
        <v>0.30790743749999994</v>
      </c>
      <c r="AK857" s="92">
        <f>J857*$AK$8</f>
        <v>96.556799999999996</v>
      </c>
      <c r="AL857" s="56">
        <f t="shared" si="592"/>
        <v>0</v>
      </c>
      <c r="AM857" s="91">
        <f t="shared" si="593"/>
        <v>0</v>
      </c>
      <c r="AN857" s="92"/>
      <c r="AO857" s="92"/>
    </row>
    <row r="858" spans="1:41" s="93" customFormat="1" ht="15.75" customHeight="1" outlineLevel="1" x14ac:dyDescent="0.25">
      <c r="A858" s="82">
        <f>1+A857</f>
        <v>4</v>
      </c>
      <c r="B858" s="83" t="s">
        <v>65</v>
      </c>
      <c r="C858" s="84">
        <v>1</v>
      </c>
      <c r="D858" s="84">
        <v>1</v>
      </c>
      <c r="E858" s="84">
        <v>1</v>
      </c>
      <c r="F858" s="85">
        <v>1.0129999999999999</v>
      </c>
      <c r="G858" s="86">
        <v>4.2</v>
      </c>
      <c r="H858" s="86">
        <f>H857+H857</f>
        <v>0.7</v>
      </c>
      <c r="I858" s="87">
        <f>(($G858*$H858)+$F858)*$C858*$D858*$E858</f>
        <v>3.9529999999999998</v>
      </c>
      <c r="J858" s="88">
        <f>(($F858))*$C858*$D858*$E858</f>
        <v>1.0129999999999999</v>
      </c>
      <c r="K858" s="88">
        <f>(($F858))*$C858*$D858*$E858</f>
        <v>1.0129999999999999</v>
      </c>
      <c r="L858" s="88">
        <f>F858*0.25</f>
        <v>0.25324999999999998</v>
      </c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89"/>
      <c r="AD858" s="89"/>
      <c r="AE858" s="90"/>
      <c r="AF858" s="90"/>
      <c r="AG858" s="91">
        <f t="shared" si="591"/>
        <v>0</v>
      </c>
      <c r="AH858" s="91">
        <f>((I858+L858)*$AH$7)+(J858*$AH$8)</f>
        <v>0.81462926845238093</v>
      </c>
      <c r="AI858" s="91">
        <f>((I858+L858)*$AI$7)+(J858*$AI$8)</f>
        <v>0.16340959500000002</v>
      </c>
      <c r="AJ858" s="91">
        <f>((I858+L858)*$AJ$7)+(J858*$AJ$8)</f>
        <v>0.24913419374999995</v>
      </c>
      <c r="AK858" s="92">
        <f>J858*$AK$8</f>
        <v>50.943769999999994</v>
      </c>
      <c r="AL858" s="56">
        <f t="shared" si="592"/>
        <v>0.25324999999999998</v>
      </c>
      <c r="AM858" s="91">
        <f t="shared" si="593"/>
        <v>0</v>
      </c>
      <c r="AN858" s="92"/>
      <c r="AO858" s="92"/>
    </row>
    <row r="859" spans="1:41" ht="15.75" customHeight="1" outlineLevel="1" x14ac:dyDescent="0.25">
      <c r="A859" s="58">
        <v>5</v>
      </c>
      <c r="B859" s="59" t="s">
        <v>66</v>
      </c>
      <c r="C859" s="45">
        <v>1</v>
      </c>
      <c r="D859" s="45">
        <v>1</v>
      </c>
      <c r="E859" s="45">
        <v>1</v>
      </c>
      <c r="F859" s="60">
        <v>3.64</v>
      </c>
      <c r="G859" s="46">
        <v>7.8</v>
      </c>
      <c r="H859" s="46">
        <v>0.35</v>
      </c>
      <c r="I859" s="81">
        <f>(($G859*$H859)+$F859)*$C859*$D859*$E859</f>
        <v>6.37</v>
      </c>
      <c r="J859" s="28">
        <f t="shared" ref="J859:K860" si="594">(($F859))*$C859*$D859*$E859</f>
        <v>3.64</v>
      </c>
      <c r="K859" s="28">
        <f t="shared" si="594"/>
        <v>3.64</v>
      </c>
      <c r="L859" s="2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9"/>
      <c r="AF859" s="39"/>
      <c r="AG859" s="43">
        <f t="shared" si="591"/>
        <v>0</v>
      </c>
      <c r="AH859" s="56">
        <f>((I859+L859)*$AH$7)+(J859*$AH$8)</f>
        <v>1.7842175</v>
      </c>
      <c r="AI859" s="56">
        <f>((I859+L859)*$AI$7)+(J859*$AI$8)</f>
        <v>0.35790300000000003</v>
      </c>
      <c r="AJ859" s="56">
        <f>((I859+L859)*$AJ$7)+(J859*$AJ$8)</f>
        <v>0.54565874999999997</v>
      </c>
      <c r="AK859" s="61">
        <f>J859*$AK$8</f>
        <v>183.0556</v>
      </c>
      <c r="AL859" s="56">
        <f t="shared" si="592"/>
        <v>0</v>
      </c>
      <c r="AM859" s="43">
        <f t="shared" si="593"/>
        <v>0</v>
      </c>
      <c r="AN859" s="49"/>
      <c r="AO859" s="49"/>
    </row>
    <row r="860" spans="1:41" ht="15.75" customHeight="1" outlineLevel="1" x14ac:dyDescent="0.25">
      <c r="A860" s="58">
        <f t="shared" ref="A860" si="595">1+A859</f>
        <v>6</v>
      </c>
      <c r="B860" s="59" t="s">
        <v>67</v>
      </c>
      <c r="C860" s="45">
        <v>1</v>
      </c>
      <c r="D860" s="45">
        <v>1</v>
      </c>
      <c r="E860" s="45">
        <v>1</v>
      </c>
      <c r="F860" s="60">
        <v>2.9</v>
      </c>
      <c r="G860" s="46">
        <v>7.05</v>
      </c>
      <c r="H860" s="46">
        <v>0.35</v>
      </c>
      <c r="I860" s="81">
        <f>(($G860*$H860)+$F860)*$C860*$D860*$E860</f>
        <v>5.3674999999999997</v>
      </c>
      <c r="J860" s="28">
        <f t="shared" si="594"/>
        <v>2.9</v>
      </c>
      <c r="K860" s="28">
        <f t="shared" si="594"/>
        <v>2.9</v>
      </c>
      <c r="L860" s="2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9"/>
      <c r="AF860" s="39"/>
      <c r="AG860" s="43">
        <f t="shared" si="591"/>
        <v>0</v>
      </c>
      <c r="AH860" s="56">
        <f>((I860+L860)*$AH$7)+(J860*$AH$8)</f>
        <v>1.4597251964285713</v>
      </c>
      <c r="AI860" s="56">
        <f>((I860+L860)*$AI$7)+(J860*$AI$8)</f>
        <v>0.29281184999999998</v>
      </c>
      <c r="AJ860" s="56">
        <f>((I860+L860)*$AJ$7)+(J860*$AJ$8)</f>
        <v>0.44642081249999999</v>
      </c>
      <c r="AK860" s="61">
        <f>J860*$AK$8</f>
        <v>145.84099999999998</v>
      </c>
      <c r="AL860" s="56">
        <f t="shared" si="592"/>
        <v>0</v>
      </c>
      <c r="AM860" s="43">
        <f t="shared" si="593"/>
        <v>0</v>
      </c>
      <c r="AN860" s="49"/>
      <c r="AO860" s="49"/>
    </row>
    <row r="861" spans="1:41" ht="15.75" customHeight="1" outlineLevel="1" x14ac:dyDescent="0.25">
      <c r="A861" s="99"/>
      <c r="B861" s="34"/>
      <c r="C861" s="35"/>
      <c r="D861" s="35"/>
      <c r="E861" s="35"/>
      <c r="F861" s="36"/>
      <c r="G861" s="37"/>
      <c r="H861" s="37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81"/>
      <c r="T861" s="28"/>
      <c r="U861" s="28"/>
      <c r="V861" s="38"/>
      <c r="W861" s="38"/>
      <c r="X861" s="38"/>
      <c r="Y861" s="38"/>
      <c r="Z861" s="38"/>
      <c r="AA861" s="38"/>
      <c r="AB861" s="38"/>
      <c r="AC861" s="38"/>
      <c r="AD861" s="38"/>
      <c r="AE861" s="39"/>
      <c r="AF861" s="39"/>
      <c r="AG861" s="40"/>
      <c r="AH861" s="41"/>
      <c r="AI861" s="41"/>
      <c r="AJ861" s="41"/>
      <c r="AK861" s="42"/>
      <c r="AL861" s="42"/>
      <c r="AM861" s="40"/>
      <c r="AN861" s="100"/>
      <c r="AO861" s="100"/>
    </row>
    <row r="862" spans="1:41" ht="15.75" customHeight="1" outlineLevel="1" x14ac:dyDescent="0.25">
      <c r="A862" s="33"/>
      <c r="B862" s="44" t="s">
        <v>185</v>
      </c>
      <c r="C862" s="45"/>
      <c r="D862" s="45"/>
      <c r="E862" s="45"/>
      <c r="F862" s="46"/>
      <c r="G862" s="46"/>
      <c r="H862" s="46"/>
      <c r="I862" s="38"/>
      <c r="J862" s="46"/>
      <c r="K862" s="46"/>
      <c r="L862" s="46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9"/>
      <c r="AF862" s="39"/>
      <c r="AG862" s="47"/>
      <c r="AH862" s="47"/>
      <c r="AI862" s="47"/>
      <c r="AJ862" s="48"/>
      <c r="AK862" s="49"/>
      <c r="AL862" s="49"/>
      <c r="AM862" s="47"/>
      <c r="AN862" s="49"/>
      <c r="AO862" s="49"/>
    </row>
    <row r="863" spans="1:41" ht="15.75" customHeight="1" outlineLevel="1" x14ac:dyDescent="0.25">
      <c r="A863" s="58">
        <v>1</v>
      </c>
      <c r="B863" s="59" t="s">
        <v>63</v>
      </c>
      <c r="C863" s="45">
        <v>1</v>
      </c>
      <c r="D863" s="45">
        <v>1</v>
      </c>
      <c r="E863" s="45">
        <v>1</v>
      </c>
      <c r="F863" s="60">
        <v>6.22</v>
      </c>
      <c r="G863" s="46">
        <v>10.65</v>
      </c>
      <c r="H863" s="46">
        <v>0.3</v>
      </c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81">
        <f>(($G863*$H863)+$F863)*$C863*$D863*$E863</f>
        <v>9.4149999999999991</v>
      </c>
      <c r="T863" s="28">
        <f>(($F863))*$C863*$D863*$E863</f>
        <v>6.22</v>
      </c>
      <c r="U863" s="28">
        <f>(($F863))*$C863*$D863*$E863</f>
        <v>6.22</v>
      </c>
      <c r="V863" s="38"/>
      <c r="W863" s="38"/>
      <c r="X863" s="38"/>
      <c r="Y863" s="38"/>
      <c r="Z863" s="38"/>
      <c r="AA863" s="38"/>
      <c r="AB863" s="38"/>
      <c r="AC863" s="38"/>
      <c r="AD863" s="38"/>
      <c r="AE863" s="39"/>
      <c r="AF863" s="39"/>
      <c r="AG863" s="43">
        <f>($F863+$G863)*AG$7</f>
        <v>0</v>
      </c>
      <c r="AH863" s="56">
        <f>((S863+U863)*$AH$7)+(T863*$AH$8)</f>
        <v>3.6697367261904761</v>
      </c>
      <c r="AI863" s="56">
        <f>((S863+U863)*$AI$7)+(T863*$AI$8)</f>
        <v>0.73612650000000002</v>
      </c>
      <c r="AJ863" s="56">
        <f>((S863+U863)*$AJ$7)+(T863*$AJ$8)</f>
        <v>1.1222981249999997</v>
      </c>
      <c r="AK863" s="61">
        <f>T863*$AK$8</f>
        <v>312.80379999999997</v>
      </c>
      <c r="AL863" s="56">
        <f t="shared" ref="AL863:AL867" si="596">($L863)*AL$8</f>
        <v>0</v>
      </c>
      <c r="AM863" s="43">
        <f>($F863+$G863)*AM$7</f>
        <v>0</v>
      </c>
      <c r="AN863" s="49"/>
      <c r="AO863" s="49"/>
    </row>
    <row r="864" spans="1:41" ht="15.75" customHeight="1" outlineLevel="1" x14ac:dyDescent="0.25">
      <c r="A864" s="58">
        <f>1+A863</f>
        <v>2</v>
      </c>
      <c r="B864" s="59" t="s">
        <v>14</v>
      </c>
      <c r="C864" s="45">
        <v>1</v>
      </c>
      <c r="D864" s="45">
        <v>1</v>
      </c>
      <c r="E864" s="45">
        <v>1</v>
      </c>
      <c r="F864" s="60">
        <v>2.29</v>
      </c>
      <c r="G864" s="46">
        <v>6.65</v>
      </c>
      <c r="H864" s="46">
        <v>0.3</v>
      </c>
      <c r="I864" s="63"/>
      <c r="J864" s="63"/>
      <c r="K864" s="63"/>
      <c r="L864" s="63"/>
      <c r="M864" s="81"/>
      <c r="N864" s="28"/>
      <c r="O864" s="28"/>
      <c r="P864" s="81">
        <f>(($G864*$H864)+$F864)*$C864*$D864*$E864</f>
        <v>4.2850000000000001</v>
      </c>
      <c r="Q864" s="28">
        <f>(($F864))*$C864*$D864*$E864</f>
        <v>2.29</v>
      </c>
      <c r="R864" s="28">
        <f>(($F864))*$C864*$D864*$E864</f>
        <v>2.29</v>
      </c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9"/>
      <c r="AF864" s="39"/>
      <c r="AG864" s="43">
        <f>($F864+$G864)*AG$7</f>
        <v>0</v>
      </c>
      <c r="AH864" s="56">
        <f>((P864+R864)*$AH$7)+(Q864*$AH$8)</f>
        <v>1.4580912976190477</v>
      </c>
      <c r="AI864" s="56">
        <f>((P864+R864)*$AI$7)+(Q864*$AI$8)</f>
        <v>0.29248410000000002</v>
      </c>
      <c r="AJ864" s="56">
        <f>((P864+R864)*$AJ$7)+(Q864*$AJ$8)</f>
        <v>0.44592112499999992</v>
      </c>
      <c r="AK864" s="61">
        <f>Q864*$AK$8</f>
        <v>115.1641</v>
      </c>
      <c r="AL864" s="56">
        <f t="shared" si="596"/>
        <v>0</v>
      </c>
      <c r="AM864" s="43">
        <f>($F864+$G864)*AM$7</f>
        <v>0</v>
      </c>
      <c r="AN864" s="49"/>
      <c r="AO864" s="49"/>
    </row>
    <row r="865" spans="1:41" s="93" customFormat="1" ht="15.75" customHeight="1" outlineLevel="1" x14ac:dyDescent="0.25">
      <c r="A865" s="82">
        <f t="shared" ref="A865:A866" si="597">1+A864</f>
        <v>3</v>
      </c>
      <c r="B865" s="83" t="s">
        <v>59</v>
      </c>
      <c r="C865" s="84">
        <v>1</v>
      </c>
      <c r="D865" s="84">
        <v>1</v>
      </c>
      <c r="E865" s="84">
        <v>1</v>
      </c>
      <c r="F865" s="85">
        <v>1.72</v>
      </c>
      <c r="G865" s="86">
        <v>5.25</v>
      </c>
      <c r="H865" s="46">
        <v>0.35</v>
      </c>
      <c r="I865" s="87">
        <f>(($G865*$H865)+$F865)*$C865*$D865*$E865</f>
        <v>3.5575000000000001</v>
      </c>
      <c r="J865" s="88">
        <f>(($F865))*$C865*$D865*$E865</f>
        <v>1.72</v>
      </c>
      <c r="K865" s="88">
        <f t="shared" ref="K865:K866" si="598">(($F865))*$C865*$D865*$E865</f>
        <v>1.72</v>
      </c>
      <c r="L865" s="88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90"/>
      <c r="AF865" s="90"/>
      <c r="AG865" s="91">
        <f>($F865+$G865)*AG$7</f>
        <v>0</v>
      </c>
      <c r="AH865" s="91">
        <f>((I865+L865)*$AH$7)+(J865*$AH$8)</f>
        <v>0.91465655357142861</v>
      </c>
      <c r="AI865" s="91">
        <f>((I865+L865)*$AI$7)+(J865*$AI$8)</f>
        <v>0.18347445000000001</v>
      </c>
      <c r="AJ865" s="91">
        <f>((I865+L865)*$AJ$7)+(J865*$AJ$8)</f>
        <v>0.27972506249999995</v>
      </c>
      <c r="AK865" s="92">
        <f>J865*$AK$8</f>
        <v>86.498800000000003</v>
      </c>
      <c r="AL865" s="56">
        <f t="shared" si="596"/>
        <v>0</v>
      </c>
      <c r="AM865" s="91">
        <f>($F865+$G865)*AM$7</f>
        <v>0</v>
      </c>
      <c r="AN865" s="92"/>
      <c r="AO865" s="92"/>
    </row>
    <row r="866" spans="1:41" s="93" customFormat="1" ht="15.75" customHeight="1" outlineLevel="1" x14ac:dyDescent="0.25">
      <c r="A866" s="82">
        <f t="shared" si="597"/>
        <v>4</v>
      </c>
      <c r="B866" s="83" t="s">
        <v>65</v>
      </c>
      <c r="C866" s="84">
        <v>1</v>
      </c>
      <c r="D866" s="84">
        <v>1</v>
      </c>
      <c r="E866" s="84">
        <v>1</v>
      </c>
      <c r="F866" s="85">
        <v>1.0129999999999999</v>
      </c>
      <c r="G866" s="86">
        <v>4.2</v>
      </c>
      <c r="H866" s="86">
        <f>H865+H865</f>
        <v>0.7</v>
      </c>
      <c r="I866" s="87">
        <f>(($G866*$H866)+$F866)*$C866*$D866*$E866</f>
        <v>3.9529999999999998</v>
      </c>
      <c r="J866" s="88">
        <f>(($F866))*$C866*$D866*$E866</f>
        <v>1.0129999999999999</v>
      </c>
      <c r="K866" s="88">
        <f t="shared" si="598"/>
        <v>1.0129999999999999</v>
      </c>
      <c r="L866" s="88">
        <f>F866*0.25</f>
        <v>0.25324999999999998</v>
      </c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90"/>
      <c r="AF866" s="90"/>
      <c r="AG866" s="91">
        <f t="shared" ref="AG866" si="599">($F866+$G866)*AG$7</f>
        <v>0</v>
      </c>
      <c r="AH866" s="91">
        <f>((I866+L866)*$AH$7)+(J866*$AH$8)</f>
        <v>0.81462926845238093</v>
      </c>
      <c r="AI866" s="91">
        <f>((I866+L866)*$AI$7)+(J866*$AI$8)</f>
        <v>0.16340959500000002</v>
      </c>
      <c r="AJ866" s="91">
        <f>((I866+L866)*$AJ$7)+(J866*$AJ$8)</f>
        <v>0.24913419374999995</v>
      </c>
      <c r="AK866" s="92">
        <f>J866*$AK$8</f>
        <v>50.943769999999994</v>
      </c>
      <c r="AL866" s="56">
        <f t="shared" si="596"/>
        <v>0.25324999999999998</v>
      </c>
      <c r="AM866" s="91">
        <f t="shared" ref="AM866" si="600">($F866+$G866)*AM$7</f>
        <v>0</v>
      </c>
      <c r="AN866" s="92"/>
      <c r="AO866" s="92"/>
    </row>
    <row r="867" spans="1:41" ht="15.75" customHeight="1" outlineLevel="1" x14ac:dyDescent="0.25">
      <c r="A867" s="58">
        <v>5</v>
      </c>
      <c r="B867" s="59" t="s">
        <v>66</v>
      </c>
      <c r="C867" s="45">
        <v>1</v>
      </c>
      <c r="D867" s="45">
        <v>1</v>
      </c>
      <c r="E867" s="45">
        <v>1</v>
      </c>
      <c r="F867" s="60">
        <v>3.17</v>
      </c>
      <c r="G867" s="46">
        <v>7.4</v>
      </c>
      <c r="H867" s="46">
        <v>0.35</v>
      </c>
      <c r="I867" s="81">
        <f>(($G867*$H867)+$F867)*$C867*$D867*$E867</f>
        <v>5.76</v>
      </c>
      <c r="J867" s="28">
        <f t="shared" ref="J867:K867" si="601">(($F867))*$C867*$D867*$E867</f>
        <v>3.17</v>
      </c>
      <c r="K867" s="28">
        <f t="shared" si="601"/>
        <v>3.17</v>
      </c>
      <c r="L867" s="2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9"/>
      <c r="AF867" s="39"/>
      <c r="AG867" s="43">
        <f>($F867+$G867)*AG$7</f>
        <v>0</v>
      </c>
      <c r="AH867" s="56">
        <f>((I867+L867)*$AH$7)+(J867*$AH$8)</f>
        <v>1.5816140476190474</v>
      </c>
      <c r="AI867" s="56">
        <f>((I867+L867)*$AI$7)+(J867*$AI$8)</f>
        <v>0.31726200000000004</v>
      </c>
      <c r="AJ867" s="56">
        <f>((I867+L867)*$AJ$7)+(J867*$AJ$8)</f>
        <v>0.48369749999999995</v>
      </c>
      <c r="AK867" s="61">
        <f>J867*$AK$8</f>
        <v>159.41929999999999</v>
      </c>
      <c r="AL867" s="56">
        <f t="shared" si="596"/>
        <v>0</v>
      </c>
      <c r="AM867" s="43">
        <f>($F867+$G867)*AM$7</f>
        <v>0</v>
      </c>
      <c r="AN867" s="49"/>
      <c r="AO867" s="49"/>
    </row>
    <row r="868" spans="1:41" ht="15.75" customHeight="1" outlineLevel="1" x14ac:dyDescent="0.25">
      <c r="A868" s="99"/>
      <c r="B868" s="34"/>
      <c r="C868" s="35"/>
      <c r="D868" s="35"/>
      <c r="E868" s="35"/>
      <c r="F868" s="36"/>
      <c r="G868" s="37"/>
      <c r="H868" s="37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81"/>
      <c r="T868" s="28"/>
      <c r="U868" s="28"/>
      <c r="V868" s="38"/>
      <c r="W868" s="38"/>
      <c r="X868" s="38"/>
      <c r="Y868" s="38"/>
      <c r="Z868" s="38"/>
      <c r="AA868" s="38"/>
      <c r="AB868" s="38"/>
      <c r="AC868" s="38"/>
      <c r="AD868" s="38"/>
      <c r="AE868" s="39"/>
      <c r="AF868" s="39"/>
      <c r="AG868" s="40"/>
      <c r="AH868" s="41"/>
      <c r="AI868" s="41"/>
      <c r="AJ868" s="41"/>
      <c r="AK868" s="42"/>
      <c r="AL868" s="42"/>
      <c r="AM868" s="40"/>
      <c r="AN868" s="100"/>
      <c r="AO868" s="100"/>
    </row>
    <row r="869" spans="1:41" ht="15.75" customHeight="1" outlineLevel="1" x14ac:dyDescent="0.25">
      <c r="A869" s="33"/>
      <c r="B869" s="44" t="s">
        <v>186</v>
      </c>
      <c r="C869" s="45"/>
      <c r="D869" s="45"/>
      <c r="E869" s="45"/>
      <c r="F869" s="46"/>
      <c r="G869" s="46"/>
      <c r="H869" s="46"/>
      <c r="I869" s="38"/>
      <c r="J869" s="46"/>
      <c r="K869" s="46"/>
      <c r="L869" s="46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9"/>
      <c r="AF869" s="39"/>
      <c r="AG869" s="47"/>
      <c r="AH869" s="47"/>
      <c r="AI869" s="47"/>
      <c r="AJ869" s="48"/>
      <c r="AK869" s="49"/>
      <c r="AL869" s="49"/>
      <c r="AM869" s="47"/>
      <c r="AN869" s="49"/>
      <c r="AO869" s="49"/>
    </row>
    <row r="870" spans="1:41" ht="15.75" customHeight="1" outlineLevel="1" x14ac:dyDescent="0.25">
      <c r="A870" s="58">
        <v>1</v>
      </c>
      <c r="B870" s="59" t="s">
        <v>63</v>
      </c>
      <c r="C870" s="45">
        <v>1</v>
      </c>
      <c r="D870" s="45">
        <v>1</v>
      </c>
      <c r="E870" s="45">
        <v>1</v>
      </c>
      <c r="F870" s="60">
        <v>5.3639999999999999</v>
      </c>
      <c r="G870" s="46">
        <v>9.65</v>
      </c>
      <c r="H870" s="46">
        <v>0.3</v>
      </c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81">
        <f>(($G870*$H870)+$F870)*$C870*$D870*$E870</f>
        <v>8.2590000000000003</v>
      </c>
      <c r="T870" s="28">
        <f>(($F870))*$C870*$D870*$E870</f>
        <v>5.3639999999999999</v>
      </c>
      <c r="U870" s="28">
        <f>(($F870))*$C870*$D870*$E870</f>
        <v>5.3639999999999999</v>
      </c>
      <c r="V870" s="38"/>
      <c r="W870" s="38"/>
      <c r="X870" s="38"/>
      <c r="Y870" s="38"/>
      <c r="Z870" s="38"/>
      <c r="AA870" s="38"/>
      <c r="AB870" s="38"/>
      <c r="AC870" s="38"/>
      <c r="AD870" s="38"/>
      <c r="AE870" s="39"/>
      <c r="AF870" s="39"/>
      <c r="AG870" s="43">
        <f>($F870+$G870)*AG$7</f>
        <v>0</v>
      </c>
      <c r="AH870" s="56">
        <f>((S870+U870)*$AH$7)+(T870*$AH$8)</f>
        <v>3.1829655928571432</v>
      </c>
      <c r="AI870" s="56">
        <f>((S870+U870)*$AI$7)+(T870*$AI$8)</f>
        <v>0.63848322000000013</v>
      </c>
      <c r="AJ870" s="56">
        <f>((S870+U870)*$AJ$7)+(T870*$AJ$8)</f>
        <v>0.9734312249999999</v>
      </c>
      <c r="AK870" s="61">
        <f>T870*$AK$8</f>
        <v>269.75556</v>
      </c>
      <c r="AL870" s="56">
        <f t="shared" ref="AL870:AL874" si="602">($L870)*AL$8</f>
        <v>0</v>
      </c>
      <c r="AM870" s="43">
        <f>($F870+$G870)*AM$7</f>
        <v>0</v>
      </c>
      <c r="AN870" s="49"/>
      <c r="AO870" s="49"/>
    </row>
    <row r="871" spans="1:41" ht="15.75" customHeight="1" outlineLevel="1" x14ac:dyDescent="0.25">
      <c r="A871" s="58">
        <f>1+A870</f>
        <v>2</v>
      </c>
      <c r="B871" s="59" t="s">
        <v>14</v>
      </c>
      <c r="C871" s="45">
        <v>1</v>
      </c>
      <c r="D871" s="45">
        <v>1</v>
      </c>
      <c r="E871" s="45">
        <v>1</v>
      </c>
      <c r="F871" s="60">
        <v>2.29</v>
      </c>
      <c r="G871" s="46">
        <v>6.65</v>
      </c>
      <c r="H871" s="46">
        <v>0.3</v>
      </c>
      <c r="I871" s="63"/>
      <c r="J871" s="63"/>
      <c r="K871" s="63"/>
      <c r="L871" s="63"/>
      <c r="M871" s="81"/>
      <c r="N871" s="28"/>
      <c r="O871" s="28"/>
      <c r="P871" s="81">
        <f>(($G871*$H871)+$F871)*$C871*$D871*$E871</f>
        <v>4.2850000000000001</v>
      </c>
      <c r="Q871" s="28">
        <f>(($F871))*$C871*$D871*$E871</f>
        <v>2.29</v>
      </c>
      <c r="R871" s="28">
        <f>(($F871))*$C871*$D871*$E871</f>
        <v>2.29</v>
      </c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9"/>
      <c r="AF871" s="39"/>
      <c r="AG871" s="43">
        <f>($F871+$G871)*AG$7</f>
        <v>0</v>
      </c>
      <c r="AH871" s="56">
        <f>((P871+R871)*$AH$7)+(Q871*$AH$8)</f>
        <v>1.4580912976190477</v>
      </c>
      <c r="AI871" s="56">
        <f>((P871+R871)*$AI$7)+(Q871*$AI$8)</f>
        <v>0.29248410000000002</v>
      </c>
      <c r="AJ871" s="56">
        <f>((P871+R871)*$AJ$7)+(Q871*$AJ$8)</f>
        <v>0.44592112499999992</v>
      </c>
      <c r="AK871" s="61">
        <f>Q871*$AK$8</f>
        <v>115.1641</v>
      </c>
      <c r="AL871" s="56">
        <f t="shared" si="602"/>
        <v>0</v>
      </c>
      <c r="AM871" s="43">
        <f>($F871+$G871)*AM$7</f>
        <v>0</v>
      </c>
      <c r="AN871" s="49"/>
      <c r="AO871" s="49"/>
    </row>
    <row r="872" spans="1:41" s="93" customFormat="1" ht="15.75" customHeight="1" outlineLevel="1" x14ac:dyDescent="0.25">
      <c r="A872" s="82">
        <f t="shared" ref="A872:A873" si="603">1+A871</f>
        <v>3</v>
      </c>
      <c r="B872" s="83" t="s">
        <v>59</v>
      </c>
      <c r="C872" s="84">
        <v>1</v>
      </c>
      <c r="D872" s="84">
        <v>1</v>
      </c>
      <c r="E872" s="84">
        <v>1</v>
      </c>
      <c r="F872" s="85">
        <v>1.72</v>
      </c>
      <c r="G872" s="86">
        <v>5.25</v>
      </c>
      <c r="H872" s="46">
        <v>0.35</v>
      </c>
      <c r="I872" s="87">
        <f>(($G872*$H872)+$F872)*$C872*$D872*$E872</f>
        <v>3.5575000000000001</v>
      </c>
      <c r="J872" s="88">
        <f>(($F872))*$C872*$D872*$E872</f>
        <v>1.72</v>
      </c>
      <c r="K872" s="88">
        <f t="shared" ref="K872:K873" si="604">(($F872))*$C872*$D872*$E872</f>
        <v>1.72</v>
      </c>
      <c r="L872" s="88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90"/>
      <c r="AF872" s="90"/>
      <c r="AG872" s="91">
        <f>($F872+$G872)*AG$7</f>
        <v>0</v>
      </c>
      <c r="AH872" s="91">
        <f>((I872+L872)*$AH$7)+(J872*$AH$8)</f>
        <v>0.91465655357142861</v>
      </c>
      <c r="AI872" s="91">
        <f>((I872+L872)*$AI$7)+(J872*$AI$8)</f>
        <v>0.18347445000000001</v>
      </c>
      <c r="AJ872" s="91">
        <f>((I872+L872)*$AJ$7)+(J872*$AJ$8)</f>
        <v>0.27972506249999995</v>
      </c>
      <c r="AK872" s="92">
        <f>J872*$AK$8</f>
        <v>86.498800000000003</v>
      </c>
      <c r="AL872" s="56">
        <f t="shared" si="602"/>
        <v>0</v>
      </c>
      <c r="AM872" s="91">
        <f>($F872+$G872)*AM$7</f>
        <v>0</v>
      </c>
      <c r="AN872" s="92"/>
      <c r="AO872" s="92"/>
    </row>
    <row r="873" spans="1:41" s="93" customFormat="1" ht="15.75" customHeight="1" outlineLevel="1" x14ac:dyDescent="0.25">
      <c r="A873" s="82">
        <f t="shared" si="603"/>
        <v>4</v>
      </c>
      <c r="B873" s="83" t="s">
        <v>65</v>
      </c>
      <c r="C873" s="84">
        <v>1</v>
      </c>
      <c r="D873" s="84">
        <v>1</v>
      </c>
      <c r="E873" s="84">
        <v>1</v>
      </c>
      <c r="F873" s="85">
        <v>1.0129999999999999</v>
      </c>
      <c r="G873" s="86">
        <v>4.2</v>
      </c>
      <c r="H873" s="86">
        <f>H872+H872</f>
        <v>0.7</v>
      </c>
      <c r="I873" s="87">
        <f>(($G873*$H873)+$F873)*$C873*$D873*$E873</f>
        <v>3.9529999999999998</v>
      </c>
      <c r="J873" s="88">
        <f>(($F873))*$C873*$D873*$E873</f>
        <v>1.0129999999999999</v>
      </c>
      <c r="K873" s="88">
        <f t="shared" si="604"/>
        <v>1.0129999999999999</v>
      </c>
      <c r="L873" s="88">
        <f>F873*0.25</f>
        <v>0.25324999999999998</v>
      </c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90"/>
      <c r="AF873" s="90"/>
      <c r="AG873" s="91">
        <f t="shared" ref="AG873" si="605">($F873+$G873)*AG$7</f>
        <v>0</v>
      </c>
      <c r="AH873" s="91">
        <f>((I873+L873)*$AH$7)+(J873*$AH$8)</f>
        <v>0.81462926845238093</v>
      </c>
      <c r="AI873" s="91">
        <f>((I873+L873)*$AI$7)+(J873*$AI$8)</f>
        <v>0.16340959500000002</v>
      </c>
      <c r="AJ873" s="91">
        <f>((I873+L873)*$AJ$7)+(J873*$AJ$8)</f>
        <v>0.24913419374999995</v>
      </c>
      <c r="AK873" s="92">
        <f>J873*$AK$8</f>
        <v>50.943769999999994</v>
      </c>
      <c r="AL873" s="56">
        <f t="shared" si="602"/>
        <v>0.25324999999999998</v>
      </c>
      <c r="AM873" s="91">
        <f t="shared" ref="AM873" si="606">($F873+$G873)*AM$7</f>
        <v>0</v>
      </c>
      <c r="AN873" s="92"/>
      <c r="AO873" s="92"/>
    </row>
    <row r="874" spans="1:41" ht="15.75" customHeight="1" outlineLevel="1" x14ac:dyDescent="0.25">
      <c r="A874" s="58">
        <v>5</v>
      </c>
      <c r="B874" s="59" t="s">
        <v>66</v>
      </c>
      <c r="C874" s="45">
        <v>1</v>
      </c>
      <c r="D874" s="45">
        <v>1</v>
      </c>
      <c r="E874" s="45">
        <v>1</v>
      </c>
      <c r="F874" s="60">
        <v>3.17</v>
      </c>
      <c r="G874" s="46">
        <v>7.4</v>
      </c>
      <c r="H874" s="46">
        <v>0.35</v>
      </c>
      <c r="I874" s="81">
        <f>(($G874*$H874)+$F874)*$C874*$D874*$E874</f>
        <v>5.76</v>
      </c>
      <c r="J874" s="28">
        <f t="shared" ref="J874:K874" si="607">(($F874))*$C874*$D874*$E874</f>
        <v>3.17</v>
      </c>
      <c r="K874" s="28">
        <f t="shared" si="607"/>
        <v>3.17</v>
      </c>
      <c r="L874" s="2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9"/>
      <c r="AF874" s="39"/>
      <c r="AG874" s="43">
        <f>($F874+$G874)*AG$7</f>
        <v>0</v>
      </c>
      <c r="AH874" s="56">
        <f>((I874+L874)*$AH$7)+(J874*$AH$8)</f>
        <v>1.5816140476190474</v>
      </c>
      <c r="AI874" s="56">
        <f>((I874+L874)*$AI$7)+(J874*$AI$8)</f>
        <v>0.31726200000000004</v>
      </c>
      <c r="AJ874" s="56">
        <f>((I874+L874)*$AJ$7)+(J874*$AJ$8)</f>
        <v>0.48369749999999995</v>
      </c>
      <c r="AK874" s="61">
        <f>J874*$AK$8</f>
        <v>159.41929999999999</v>
      </c>
      <c r="AL874" s="56">
        <f t="shared" si="602"/>
        <v>0</v>
      </c>
      <c r="AM874" s="43">
        <f>($F874+$G874)*AM$7</f>
        <v>0</v>
      </c>
      <c r="AN874" s="49"/>
      <c r="AO874" s="49"/>
    </row>
    <row r="875" spans="1:41" ht="15.75" customHeight="1" outlineLevel="1" x14ac:dyDescent="0.25">
      <c r="A875" s="99"/>
      <c r="B875" s="34"/>
      <c r="C875" s="35"/>
      <c r="D875" s="35"/>
      <c r="E875" s="35"/>
      <c r="F875" s="36"/>
      <c r="G875" s="37"/>
      <c r="H875" s="37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81"/>
      <c r="T875" s="28"/>
      <c r="U875" s="28"/>
      <c r="V875" s="38"/>
      <c r="W875" s="38"/>
      <c r="X875" s="38"/>
      <c r="Y875" s="38"/>
      <c r="Z875" s="38"/>
      <c r="AA875" s="38"/>
      <c r="AB875" s="38"/>
      <c r="AC875" s="38"/>
      <c r="AD875" s="38"/>
      <c r="AE875" s="39"/>
      <c r="AF875" s="39"/>
      <c r="AG875" s="40"/>
      <c r="AH875" s="41"/>
      <c r="AI875" s="41"/>
      <c r="AJ875" s="41"/>
      <c r="AK875" s="42"/>
      <c r="AL875" s="42"/>
      <c r="AM875" s="40"/>
      <c r="AN875" s="100"/>
      <c r="AO875" s="100"/>
    </row>
    <row r="876" spans="1:41" ht="15.75" customHeight="1" outlineLevel="1" x14ac:dyDescent="0.25">
      <c r="A876" s="33"/>
      <c r="B876" s="44" t="s">
        <v>187</v>
      </c>
      <c r="C876" s="45"/>
      <c r="D876" s="45"/>
      <c r="E876" s="45"/>
      <c r="F876" s="46"/>
      <c r="G876" s="46"/>
      <c r="H876" s="46"/>
      <c r="I876" s="38"/>
      <c r="J876" s="46"/>
      <c r="K876" s="46"/>
      <c r="L876" s="46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9"/>
      <c r="AF876" s="39"/>
      <c r="AG876" s="47"/>
      <c r="AH876" s="47"/>
      <c r="AI876" s="47"/>
      <c r="AJ876" s="48"/>
      <c r="AK876" s="49"/>
      <c r="AL876" s="49"/>
      <c r="AM876" s="47"/>
      <c r="AN876" s="49"/>
      <c r="AO876" s="49"/>
    </row>
    <row r="877" spans="1:41" ht="15.75" customHeight="1" outlineLevel="1" x14ac:dyDescent="0.25">
      <c r="A877" s="58">
        <v>1</v>
      </c>
      <c r="B877" s="59" t="s">
        <v>63</v>
      </c>
      <c r="C877" s="45">
        <v>1</v>
      </c>
      <c r="D877" s="45">
        <v>1</v>
      </c>
      <c r="E877" s="45">
        <v>1</v>
      </c>
      <c r="F877" s="60">
        <v>5.3639999999999999</v>
      </c>
      <c r="G877" s="46">
        <v>9.65</v>
      </c>
      <c r="H877" s="46">
        <v>0.3</v>
      </c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81">
        <f>(($G877*$H877)+$F877)*$C877*$D877*$E877</f>
        <v>8.2590000000000003</v>
      </c>
      <c r="T877" s="28">
        <f>(($F877))*$C877*$D877*$E877</f>
        <v>5.3639999999999999</v>
      </c>
      <c r="U877" s="28">
        <f>(($F877))*$C877*$D877*$E877</f>
        <v>5.3639999999999999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9"/>
      <c r="AF877" s="39"/>
      <c r="AG877" s="43">
        <f>($F877+$G877)*AG$7</f>
        <v>0</v>
      </c>
      <c r="AH877" s="56">
        <f>((S877+U877)*$AH$7)+(T877*$AH$8)</f>
        <v>3.1829655928571432</v>
      </c>
      <c r="AI877" s="56">
        <f>((S877+U877)*$AI$7)+(T877*$AI$8)</f>
        <v>0.63848322000000013</v>
      </c>
      <c r="AJ877" s="56">
        <f>((S877+U877)*$AJ$7)+(T877*$AJ$8)</f>
        <v>0.9734312249999999</v>
      </c>
      <c r="AK877" s="61">
        <f>T877*$AK$8</f>
        <v>269.75556</v>
      </c>
      <c r="AL877" s="56">
        <f t="shared" ref="AL877:AL881" si="608">($L877)*AL$8</f>
        <v>0</v>
      </c>
      <c r="AM877" s="43">
        <f>($F877+$G877)*AM$7</f>
        <v>0</v>
      </c>
      <c r="AN877" s="49"/>
      <c r="AO877" s="49"/>
    </row>
    <row r="878" spans="1:41" ht="15.75" customHeight="1" outlineLevel="1" x14ac:dyDescent="0.25">
      <c r="A878" s="58">
        <f>1+A877</f>
        <v>2</v>
      </c>
      <c r="B878" s="59" t="s">
        <v>14</v>
      </c>
      <c r="C878" s="45">
        <v>1</v>
      </c>
      <c r="D878" s="45">
        <v>1</v>
      </c>
      <c r="E878" s="45">
        <v>1</v>
      </c>
      <c r="F878" s="60">
        <v>2.2189999999999999</v>
      </c>
      <c r="G878" s="46">
        <v>6.5</v>
      </c>
      <c r="H878" s="46">
        <v>0.3</v>
      </c>
      <c r="I878" s="63"/>
      <c r="J878" s="63"/>
      <c r="K878" s="63"/>
      <c r="L878" s="63"/>
      <c r="M878" s="81"/>
      <c r="N878" s="28"/>
      <c r="O878" s="28"/>
      <c r="P878" s="81">
        <f>(($G878*$H878)+$F878)*$C878*$D878*$E878</f>
        <v>4.1689999999999996</v>
      </c>
      <c r="Q878" s="28">
        <f>(($F878))*$C878*$D878*$E878</f>
        <v>2.2189999999999999</v>
      </c>
      <c r="R878" s="28">
        <f>(($F878))*$C878*$D878*$E878</f>
        <v>2.2189999999999999</v>
      </c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9"/>
      <c r="AF878" s="39"/>
      <c r="AG878" s="43">
        <f>($F878+$G878)*AG$7</f>
        <v>0</v>
      </c>
      <c r="AH878" s="56">
        <f>((P878+R878)*$AH$7)+(Q878*$AH$8)</f>
        <v>1.415087080952381</v>
      </c>
      <c r="AI878" s="56">
        <f>((P878+R878)*$AI$7)+(Q878*$AI$8)</f>
        <v>0.28385771999999998</v>
      </c>
      <c r="AJ878" s="56">
        <f>((P878+R878)*$AJ$7)+(Q878*$AJ$8)</f>
        <v>0.43276934999999994</v>
      </c>
      <c r="AK878" s="61">
        <f>Q878*$AK$8</f>
        <v>111.59350999999999</v>
      </c>
      <c r="AL878" s="56">
        <f t="shared" si="608"/>
        <v>0</v>
      </c>
      <c r="AM878" s="43">
        <f>($F878+$G878)*AM$7</f>
        <v>0</v>
      </c>
      <c r="AN878" s="49"/>
      <c r="AO878" s="49"/>
    </row>
    <row r="879" spans="1:41" s="93" customFormat="1" ht="15.75" customHeight="1" outlineLevel="1" x14ac:dyDescent="0.25">
      <c r="A879" s="82">
        <f t="shared" ref="A879:A880" si="609">1+A878</f>
        <v>3</v>
      </c>
      <c r="B879" s="83" t="s">
        <v>59</v>
      </c>
      <c r="C879" s="84">
        <v>1</v>
      </c>
      <c r="D879" s="84">
        <v>1</v>
      </c>
      <c r="E879" s="84">
        <v>1</v>
      </c>
      <c r="F879" s="85">
        <v>1.72</v>
      </c>
      <c r="G879" s="86">
        <v>5.25</v>
      </c>
      <c r="H879" s="46">
        <v>0.35</v>
      </c>
      <c r="I879" s="87">
        <f>(($G879*$H879)+$F879)*$C879*$D879*$E879</f>
        <v>3.5575000000000001</v>
      </c>
      <c r="J879" s="88">
        <f>(($F879))*$C879*$D879*$E879</f>
        <v>1.72</v>
      </c>
      <c r="K879" s="88">
        <f t="shared" ref="K879:K880" si="610">(($F879))*$C879*$D879*$E879</f>
        <v>1.72</v>
      </c>
      <c r="L879" s="88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89"/>
      <c r="AD879" s="89"/>
      <c r="AE879" s="90"/>
      <c r="AF879" s="90"/>
      <c r="AG879" s="91">
        <f>($F879+$G879)*AG$7</f>
        <v>0</v>
      </c>
      <c r="AH879" s="91">
        <f>((I879+L879)*$AH$7)+(J879*$AH$8)</f>
        <v>0.91465655357142861</v>
      </c>
      <c r="AI879" s="91">
        <f>((I879+L879)*$AI$7)+(J879*$AI$8)</f>
        <v>0.18347445000000001</v>
      </c>
      <c r="AJ879" s="91">
        <f>((I879+L879)*$AJ$7)+(J879*$AJ$8)</f>
        <v>0.27972506249999995</v>
      </c>
      <c r="AK879" s="92">
        <f>J879*$AK$8</f>
        <v>86.498800000000003</v>
      </c>
      <c r="AL879" s="56">
        <f t="shared" si="608"/>
        <v>0</v>
      </c>
      <c r="AM879" s="91">
        <f>($F879+$G879)*AM$7</f>
        <v>0</v>
      </c>
      <c r="AN879" s="92"/>
      <c r="AO879" s="92"/>
    </row>
    <row r="880" spans="1:41" s="93" customFormat="1" ht="15.75" customHeight="1" outlineLevel="1" x14ac:dyDescent="0.25">
      <c r="A880" s="82">
        <f t="shared" si="609"/>
        <v>4</v>
      </c>
      <c r="B880" s="83" t="s">
        <v>65</v>
      </c>
      <c r="C880" s="84">
        <v>1</v>
      </c>
      <c r="D880" s="84">
        <v>1</v>
      </c>
      <c r="E880" s="84">
        <v>1</v>
      </c>
      <c r="F880" s="85">
        <v>1.0129999999999999</v>
      </c>
      <c r="G880" s="86">
        <v>4.2</v>
      </c>
      <c r="H880" s="86">
        <f>H879+H879</f>
        <v>0.7</v>
      </c>
      <c r="I880" s="87">
        <f>(($G880*$H880)+$F880)*$C880*$D880*$E880</f>
        <v>3.9529999999999998</v>
      </c>
      <c r="J880" s="88">
        <f>(($F880))*$C880*$D880*$E880</f>
        <v>1.0129999999999999</v>
      </c>
      <c r="K880" s="88">
        <f t="shared" si="610"/>
        <v>1.0129999999999999</v>
      </c>
      <c r="L880" s="88">
        <f>F880*0.25</f>
        <v>0.25324999999999998</v>
      </c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89"/>
      <c r="AD880" s="89"/>
      <c r="AE880" s="90"/>
      <c r="AF880" s="90"/>
      <c r="AG880" s="91">
        <f t="shared" ref="AG880" si="611">($F880+$G880)*AG$7</f>
        <v>0</v>
      </c>
      <c r="AH880" s="91">
        <f>((I880+L880)*$AH$7)+(J880*$AH$8)</f>
        <v>0.81462926845238093</v>
      </c>
      <c r="AI880" s="91">
        <f>((I880+L880)*$AI$7)+(J880*$AI$8)</f>
        <v>0.16340959500000002</v>
      </c>
      <c r="AJ880" s="91">
        <f>((I880+L880)*$AJ$7)+(J880*$AJ$8)</f>
        <v>0.24913419374999995</v>
      </c>
      <c r="AK880" s="92">
        <f>J880*$AK$8</f>
        <v>50.943769999999994</v>
      </c>
      <c r="AL880" s="56">
        <f t="shared" si="608"/>
        <v>0.25324999999999998</v>
      </c>
      <c r="AM880" s="91">
        <f t="shared" ref="AM880" si="612">($F880+$G880)*AM$7</f>
        <v>0</v>
      </c>
      <c r="AN880" s="92"/>
      <c r="AO880" s="92"/>
    </row>
    <row r="881" spans="1:41" ht="15.75" customHeight="1" outlineLevel="1" x14ac:dyDescent="0.25">
      <c r="A881" s="58">
        <v>5</v>
      </c>
      <c r="B881" s="59" t="s">
        <v>66</v>
      </c>
      <c r="C881" s="45">
        <v>1</v>
      </c>
      <c r="D881" s="45">
        <v>1</v>
      </c>
      <c r="E881" s="45">
        <v>1</v>
      </c>
      <c r="F881" s="60">
        <v>3.07</v>
      </c>
      <c r="G881" s="46">
        <v>7.25</v>
      </c>
      <c r="H881" s="46">
        <v>0.35</v>
      </c>
      <c r="I881" s="81">
        <f>(($G881*$H881)+$F881)*$C881*$D881*$E881</f>
        <v>5.6074999999999999</v>
      </c>
      <c r="J881" s="28">
        <f t="shared" ref="J881:K881" si="613">(($F881))*$C881*$D881*$E881</f>
        <v>3.07</v>
      </c>
      <c r="K881" s="28">
        <f t="shared" si="613"/>
        <v>3.07</v>
      </c>
      <c r="L881" s="2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9"/>
      <c r="AF881" s="39"/>
      <c r="AG881" s="43">
        <f>($F881+$G881)*AG$7</f>
        <v>0</v>
      </c>
      <c r="AH881" s="56">
        <f>((I881+L881)*$AH$7)+(J881*$AH$8)</f>
        <v>1.5355381011904763</v>
      </c>
      <c r="AI881" s="56">
        <f>((I881+L881)*$AI$7)+(J881*$AI$8)</f>
        <v>0.30801944999999997</v>
      </c>
      <c r="AJ881" s="56">
        <f>((I881+L881)*$AJ$7)+(J881*$AJ$8)</f>
        <v>0.46960631249999996</v>
      </c>
      <c r="AK881" s="61">
        <f>J881*$AK$8</f>
        <v>154.3903</v>
      </c>
      <c r="AL881" s="56">
        <f t="shared" si="608"/>
        <v>0</v>
      </c>
      <c r="AM881" s="43">
        <f>($F881+$G881)*AM$7</f>
        <v>0</v>
      </c>
      <c r="AN881" s="49"/>
      <c r="AO881" s="49"/>
    </row>
    <row r="882" spans="1:41" ht="15.75" customHeight="1" outlineLevel="1" x14ac:dyDescent="0.25">
      <c r="A882" s="99"/>
      <c r="B882" s="34"/>
      <c r="C882" s="35"/>
      <c r="D882" s="35"/>
      <c r="E882" s="35"/>
      <c r="F882" s="36"/>
      <c r="G882" s="37"/>
      <c r="H882" s="37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81"/>
      <c r="T882" s="28"/>
      <c r="U882" s="28"/>
      <c r="V882" s="38"/>
      <c r="W882" s="38"/>
      <c r="X882" s="38"/>
      <c r="Y882" s="38"/>
      <c r="Z882" s="38"/>
      <c r="AA882" s="38"/>
      <c r="AB882" s="38"/>
      <c r="AC882" s="38"/>
      <c r="AD882" s="38"/>
      <c r="AE882" s="39"/>
      <c r="AF882" s="39"/>
      <c r="AG882" s="40"/>
      <c r="AH882" s="41"/>
      <c r="AI882" s="41"/>
      <c r="AJ882" s="41"/>
      <c r="AK882" s="42"/>
      <c r="AL882" s="42"/>
      <c r="AM882" s="40"/>
      <c r="AN882" s="100"/>
      <c r="AO882" s="100"/>
    </row>
    <row r="883" spans="1:41" ht="15.75" customHeight="1" outlineLevel="1" x14ac:dyDescent="0.25">
      <c r="A883" s="33"/>
      <c r="B883" s="44" t="s">
        <v>188</v>
      </c>
      <c r="C883" s="45"/>
      <c r="D883" s="45"/>
      <c r="E883" s="45"/>
      <c r="F883" s="46"/>
      <c r="G883" s="46"/>
      <c r="H883" s="46"/>
      <c r="I883" s="38"/>
      <c r="J883" s="46"/>
      <c r="K883" s="46"/>
      <c r="L883" s="46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9"/>
      <c r="AF883" s="39"/>
      <c r="AG883" s="47"/>
      <c r="AH883" s="47"/>
      <c r="AI883" s="47"/>
      <c r="AJ883" s="48"/>
      <c r="AK883" s="49"/>
      <c r="AL883" s="49"/>
      <c r="AM883" s="47"/>
      <c r="AN883" s="49"/>
      <c r="AO883" s="49"/>
    </row>
    <row r="884" spans="1:41" ht="15.75" customHeight="1" outlineLevel="1" x14ac:dyDescent="0.25">
      <c r="A884" s="58">
        <v>1</v>
      </c>
      <c r="B884" s="59" t="s">
        <v>63</v>
      </c>
      <c r="C884" s="45">
        <v>1</v>
      </c>
      <c r="D884" s="45">
        <v>1</v>
      </c>
      <c r="E884" s="45">
        <v>1</v>
      </c>
      <c r="F884" s="60">
        <v>6.22</v>
      </c>
      <c r="G884" s="46">
        <v>10.65</v>
      </c>
      <c r="H884" s="46">
        <v>0.3</v>
      </c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81">
        <f>(($G884*$H884)+$F884)*$C884*$D884*$E884</f>
        <v>9.4149999999999991</v>
      </c>
      <c r="T884" s="28">
        <f>(($F884))*$C884*$D884*$E884</f>
        <v>6.22</v>
      </c>
      <c r="U884" s="28">
        <f>(($F884))*$C884*$D884*$E884</f>
        <v>6.22</v>
      </c>
      <c r="V884" s="38"/>
      <c r="W884" s="38"/>
      <c r="X884" s="38"/>
      <c r="Y884" s="38"/>
      <c r="Z884" s="38"/>
      <c r="AA884" s="38"/>
      <c r="AB884" s="38"/>
      <c r="AC884" s="38"/>
      <c r="AD884" s="38"/>
      <c r="AE884" s="39"/>
      <c r="AF884" s="39"/>
      <c r="AG884" s="43">
        <f>($F884+$G884)*AG$7</f>
        <v>0</v>
      </c>
      <c r="AH884" s="56">
        <f>((S884+U884)*$AH$7)+(T884*$AH$8)</f>
        <v>3.6697367261904761</v>
      </c>
      <c r="AI884" s="56">
        <f>((S884+U884)*$AI$7)+(T884*$AI$8)</f>
        <v>0.73612650000000002</v>
      </c>
      <c r="AJ884" s="56">
        <f>((S884+U884)*$AJ$7)+(T884*$AJ$8)</f>
        <v>1.1222981249999997</v>
      </c>
      <c r="AK884" s="61">
        <f>T884*$AK$8</f>
        <v>312.80379999999997</v>
      </c>
      <c r="AL884" s="56">
        <f t="shared" ref="AL884:AL888" si="614">($L884)*AL$8</f>
        <v>0</v>
      </c>
      <c r="AM884" s="43">
        <f>($F884+$G884)*AM$7</f>
        <v>0</v>
      </c>
      <c r="AN884" s="49"/>
      <c r="AO884" s="49"/>
    </row>
    <row r="885" spans="1:41" ht="15.75" customHeight="1" outlineLevel="1" x14ac:dyDescent="0.25">
      <c r="A885" s="58">
        <f>1+A884</f>
        <v>2</v>
      </c>
      <c r="B885" s="59" t="s">
        <v>14</v>
      </c>
      <c r="C885" s="45">
        <v>1</v>
      </c>
      <c r="D885" s="45">
        <v>1</v>
      </c>
      <c r="E885" s="45">
        <v>1</v>
      </c>
      <c r="F885" s="60">
        <v>2.2189999999999999</v>
      </c>
      <c r="G885" s="46">
        <v>6.5</v>
      </c>
      <c r="H885" s="46">
        <v>0.3</v>
      </c>
      <c r="I885" s="63"/>
      <c r="J885" s="63"/>
      <c r="K885" s="63"/>
      <c r="L885" s="63"/>
      <c r="M885" s="81"/>
      <c r="N885" s="28"/>
      <c r="O885" s="28"/>
      <c r="P885" s="81">
        <f>(($G885*$H885)+$F885)*$C885*$D885*$E885</f>
        <v>4.1689999999999996</v>
      </c>
      <c r="Q885" s="28">
        <f>(($F885))*$C885*$D885*$E885</f>
        <v>2.2189999999999999</v>
      </c>
      <c r="R885" s="28">
        <f>(($F885))*$C885*$D885*$E885</f>
        <v>2.2189999999999999</v>
      </c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9"/>
      <c r="AF885" s="39"/>
      <c r="AG885" s="43">
        <f>($F885+$G885)*AG$7</f>
        <v>0</v>
      </c>
      <c r="AH885" s="56">
        <f>((P885+R885)*$AH$7)+(Q885*$AH$8)</f>
        <v>1.415087080952381</v>
      </c>
      <c r="AI885" s="56">
        <f>((P885+R885)*$AI$7)+(Q885*$AI$8)</f>
        <v>0.28385771999999998</v>
      </c>
      <c r="AJ885" s="56">
        <f>((P885+R885)*$AJ$7)+(Q885*$AJ$8)</f>
        <v>0.43276934999999994</v>
      </c>
      <c r="AK885" s="61">
        <f>Q885*$AK$8</f>
        <v>111.59350999999999</v>
      </c>
      <c r="AL885" s="56">
        <f t="shared" si="614"/>
        <v>0</v>
      </c>
      <c r="AM885" s="43">
        <f>($F885+$G885)*AM$7</f>
        <v>0</v>
      </c>
      <c r="AN885" s="49"/>
      <c r="AO885" s="49"/>
    </row>
    <row r="886" spans="1:41" s="93" customFormat="1" ht="15.75" customHeight="1" outlineLevel="1" x14ac:dyDescent="0.25">
      <c r="A886" s="82">
        <f t="shared" ref="A886:A887" si="615">1+A885</f>
        <v>3</v>
      </c>
      <c r="B886" s="83" t="s">
        <v>59</v>
      </c>
      <c r="C886" s="84">
        <v>1</v>
      </c>
      <c r="D886" s="84">
        <v>1</v>
      </c>
      <c r="E886" s="84">
        <v>1</v>
      </c>
      <c r="F886" s="85">
        <v>1.72</v>
      </c>
      <c r="G886" s="86">
        <v>5.25</v>
      </c>
      <c r="H886" s="46">
        <v>0.35</v>
      </c>
      <c r="I886" s="87">
        <f>(($G886*$H886)+$F886)*$C886*$D886*$E886</f>
        <v>3.5575000000000001</v>
      </c>
      <c r="J886" s="88">
        <f>(($F886))*$C886*$D886*$E886</f>
        <v>1.72</v>
      </c>
      <c r="K886" s="88">
        <f t="shared" ref="K886:K887" si="616">(($F886))*$C886*$D886*$E886</f>
        <v>1.72</v>
      </c>
      <c r="L886" s="88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89"/>
      <c r="AD886" s="89"/>
      <c r="AE886" s="90"/>
      <c r="AF886" s="90"/>
      <c r="AG886" s="91">
        <f>($F886+$G886)*AG$7</f>
        <v>0</v>
      </c>
      <c r="AH886" s="91">
        <f>((I886+L886)*$AH$7)+(J886*$AH$8)</f>
        <v>0.91465655357142861</v>
      </c>
      <c r="AI886" s="91">
        <f>((I886+L886)*$AI$7)+(J886*$AI$8)</f>
        <v>0.18347445000000001</v>
      </c>
      <c r="AJ886" s="91">
        <f>((I886+L886)*$AJ$7)+(J886*$AJ$8)</f>
        <v>0.27972506249999995</v>
      </c>
      <c r="AK886" s="92">
        <f>J886*$AK$8</f>
        <v>86.498800000000003</v>
      </c>
      <c r="AL886" s="56">
        <f t="shared" si="614"/>
        <v>0</v>
      </c>
      <c r="AM886" s="91">
        <f>($F886+$G886)*AM$7</f>
        <v>0</v>
      </c>
      <c r="AN886" s="92"/>
      <c r="AO886" s="92"/>
    </row>
    <row r="887" spans="1:41" s="93" customFormat="1" ht="15.75" customHeight="1" outlineLevel="1" x14ac:dyDescent="0.25">
      <c r="A887" s="82">
        <f t="shared" si="615"/>
        <v>4</v>
      </c>
      <c r="B887" s="83" t="s">
        <v>65</v>
      </c>
      <c r="C887" s="84">
        <v>1</v>
      </c>
      <c r="D887" s="84">
        <v>1</v>
      </c>
      <c r="E887" s="84">
        <v>1</v>
      </c>
      <c r="F887" s="85">
        <v>1.0129999999999999</v>
      </c>
      <c r="G887" s="86">
        <v>4.2</v>
      </c>
      <c r="H887" s="86">
        <f>H886+H886</f>
        <v>0.7</v>
      </c>
      <c r="I887" s="87">
        <f>(($G887*$H887)+$F887)*$C887*$D887*$E887</f>
        <v>3.9529999999999998</v>
      </c>
      <c r="J887" s="88">
        <f>(($F887))*$C887*$D887*$E887</f>
        <v>1.0129999999999999</v>
      </c>
      <c r="K887" s="88">
        <f t="shared" si="616"/>
        <v>1.0129999999999999</v>
      </c>
      <c r="L887" s="88">
        <f>F887*0.25</f>
        <v>0.25324999999999998</v>
      </c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89"/>
      <c r="AD887" s="89"/>
      <c r="AE887" s="90"/>
      <c r="AF887" s="90"/>
      <c r="AG887" s="91">
        <f t="shared" ref="AG887" si="617">($F887+$G887)*AG$7</f>
        <v>0</v>
      </c>
      <c r="AH887" s="91">
        <f>((I887+L887)*$AH$7)+(J887*$AH$8)</f>
        <v>0.81462926845238093</v>
      </c>
      <c r="AI887" s="91">
        <f>((I887+L887)*$AI$7)+(J887*$AI$8)</f>
        <v>0.16340959500000002</v>
      </c>
      <c r="AJ887" s="91">
        <f>((I887+L887)*$AJ$7)+(J887*$AJ$8)</f>
        <v>0.24913419374999995</v>
      </c>
      <c r="AK887" s="92">
        <f>J887*$AK$8</f>
        <v>50.943769999999994</v>
      </c>
      <c r="AL887" s="56">
        <f t="shared" si="614"/>
        <v>0.25324999999999998</v>
      </c>
      <c r="AM887" s="91">
        <f t="shared" ref="AM887" si="618">($F887+$G887)*AM$7</f>
        <v>0</v>
      </c>
      <c r="AN887" s="92"/>
      <c r="AO887" s="92"/>
    </row>
    <row r="888" spans="1:41" ht="15.75" customHeight="1" outlineLevel="1" x14ac:dyDescent="0.25">
      <c r="A888" s="58">
        <v>5</v>
      </c>
      <c r="B888" s="59" t="s">
        <v>66</v>
      </c>
      <c r="C888" s="45">
        <v>1</v>
      </c>
      <c r="D888" s="45">
        <v>1</v>
      </c>
      <c r="E888" s="45">
        <v>1</v>
      </c>
      <c r="F888" s="60">
        <v>3.07</v>
      </c>
      <c r="G888" s="46">
        <v>7.25</v>
      </c>
      <c r="H888" s="46">
        <v>0.35</v>
      </c>
      <c r="I888" s="81">
        <f>(($G888*$H888)+$F888)*$C888*$D888*$E888</f>
        <v>5.6074999999999999</v>
      </c>
      <c r="J888" s="28">
        <f t="shared" ref="J888:K888" si="619">(($F888))*$C888*$D888*$E888</f>
        <v>3.07</v>
      </c>
      <c r="K888" s="28">
        <f t="shared" si="619"/>
        <v>3.07</v>
      </c>
      <c r="L888" s="2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9"/>
      <c r="AF888" s="39"/>
      <c r="AG888" s="43">
        <f>($F888+$G888)*AG$7</f>
        <v>0</v>
      </c>
      <c r="AH888" s="56">
        <f>((I888+L888)*$AH$7)+(J888*$AH$8)</f>
        <v>1.5355381011904763</v>
      </c>
      <c r="AI888" s="56">
        <f>((I888+L888)*$AI$7)+(J888*$AI$8)</f>
        <v>0.30801944999999997</v>
      </c>
      <c r="AJ888" s="56">
        <f>((I888+L888)*$AJ$7)+(J888*$AJ$8)</f>
        <v>0.46960631249999996</v>
      </c>
      <c r="AK888" s="61">
        <f>J888*$AK$8</f>
        <v>154.3903</v>
      </c>
      <c r="AL888" s="56">
        <f t="shared" si="614"/>
        <v>0</v>
      </c>
      <c r="AM888" s="43">
        <f>($F888+$G888)*AM$7</f>
        <v>0</v>
      </c>
      <c r="AN888" s="49"/>
      <c r="AO888" s="49"/>
    </row>
    <row r="889" spans="1:41" ht="15.75" customHeight="1" outlineLevel="1" x14ac:dyDescent="0.25">
      <c r="A889" s="99"/>
      <c r="B889" s="34"/>
      <c r="C889" s="35"/>
      <c r="D889" s="35"/>
      <c r="E889" s="35"/>
      <c r="F889" s="36"/>
      <c r="G889" s="37"/>
      <c r="H889" s="37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81"/>
      <c r="T889" s="28"/>
      <c r="U889" s="28"/>
      <c r="V889" s="38"/>
      <c r="W889" s="38"/>
      <c r="X889" s="38"/>
      <c r="Y889" s="38"/>
      <c r="Z889" s="38"/>
      <c r="AA889" s="38"/>
      <c r="AB889" s="38"/>
      <c r="AC889" s="38"/>
      <c r="AD889" s="38"/>
      <c r="AE889" s="39"/>
      <c r="AF889" s="39"/>
      <c r="AG889" s="40"/>
      <c r="AH889" s="41"/>
      <c r="AI889" s="41"/>
      <c r="AJ889" s="41"/>
      <c r="AK889" s="42"/>
      <c r="AL889" s="42"/>
      <c r="AM889" s="40"/>
      <c r="AN889" s="100"/>
      <c r="AO889" s="100"/>
    </row>
    <row r="890" spans="1:41" ht="15.75" customHeight="1" outlineLevel="1" x14ac:dyDescent="0.25">
      <c r="A890" s="33"/>
      <c r="B890" s="44" t="s">
        <v>189</v>
      </c>
      <c r="C890" s="45"/>
      <c r="D890" s="45"/>
      <c r="E890" s="45"/>
      <c r="F890" s="46"/>
      <c r="G890" s="46"/>
      <c r="H890" s="46"/>
      <c r="I890" s="38"/>
      <c r="J890" s="46"/>
      <c r="K890" s="46"/>
      <c r="L890" s="46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9"/>
      <c r="AF890" s="39"/>
      <c r="AG890" s="47"/>
      <c r="AH890" s="47"/>
      <c r="AI890" s="47"/>
      <c r="AJ890" s="48"/>
      <c r="AK890" s="49"/>
      <c r="AL890" s="49"/>
      <c r="AM890" s="47"/>
      <c r="AN890" s="49"/>
      <c r="AO890" s="49"/>
    </row>
    <row r="891" spans="1:41" ht="15.75" customHeight="1" outlineLevel="1" x14ac:dyDescent="0.25">
      <c r="A891" s="58">
        <v>1</v>
      </c>
      <c r="B891" s="59" t="s">
        <v>63</v>
      </c>
      <c r="C891" s="45">
        <v>1</v>
      </c>
      <c r="D891" s="45">
        <v>1</v>
      </c>
      <c r="E891" s="45">
        <v>1</v>
      </c>
      <c r="F891" s="60">
        <v>6.22</v>
      </c>
      <c r="G891" s="46">
        <v>10.65</v>
      </c>
      <c r="H891" s="46">
        <v>0.3</v>
      </c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81">
        <f>(($G891*$H891)+$F891)*$C891*$D891*$E891</f>
        <v>9.4149999999999991</v>
      </c>
      <c r="T891" s="28">
        <f>(($F891))*$C891*$D891*$E891</f>
        <v>6.22</v>
      </c>
      <c r="U891" s="28">
        <f>(($F891))*$C891*$D891*$E891</f>
        <v>6.22</v>
      </c>
      <c r="V891" s="38"/>
      <c r="W891" s="38"/>
      <c r="X891" s="38"/>
      <c r="Y891" s="38"/>
      <c r="Z891" s="38"/>
      <c r="AA891" s="38"/>
      <c r="AB891" s="38"/>
      <c r="AC891" s="38"/>
      <c r="AD891" s="38"/>
      <c r="AE891" s="39"/>
      <c r="AF891" s="39"/>
      <c r="AG891" s="43">
        <f>($F891+$G891)*AG$7</f>
        <v>0</v>
      </c>
      <c r="AH891" s="56">
        <f>((S891+U891)*$AH$7)+(T891*$AH$8)</f>
        <v>3.6697367261904761</v>
      </c>
      <c r="AI891" s="56">
        <f>((S891+U891)*$AI$7)+(T891*$AI$8)</f>
        <v>0.73612650000000002</v>
      </c>
      <c r="AJ891" s="56">
        <f>((S891+U891)*$AJ$7)+(T891*$AJ$8)</f>
        <v>1.1222981249999997</v>
      </c>
      <c r="AK891" s="61">
        <f>T891*$AK$8</f>
        <v>312.80379999999997</v>
      </c>
      <c r="AL891" s="56">
        <f t="shared" ref="AL891:AL896" si="620">($L891)*AL$8</f>
        <v>0</v>
      </c>
      <c r="AM891" s="43">
        <f>($F891+$G891)*AM$7</f>
        <v>0</v>
      </c>
      <c r="AN891" s="49"/>
      <c r="AO891" s="49"/>
    </row>
    <row r="892" spans="1:41" ht="15.75" customHeight="1" outlineLevel="1" x14ac:dyDescent="0.25">
      <c r="A892" s="58">
        <f>1+A891</f>
        <v>2</v>
      </c>
      <c r="B892" s="59" t="s">
        <v>14</v>
      </c>
      <c r="C892" s="45">
        <v>1</v>
      </c>
      <c r="D892" s="45">
        <v>1</v>
      </c>
      <c r="E892" s="45">
        <v>1</v>
      </c>
      <c r="F892" s="60">
        <v>2.218</v>
      </c>
      <c r="G892" s="46">
        <v>6.5</v>
      </c>
      <c r="H892" s="46">
        <v>0.3</v>
      </c>
      <c r="I892" s="63"/>
      <c r="J892" s="63"/>
      <c r="K892" s="63"/>
      <c r="L892" s="63"/>
      <c r="M892" s="81"/>
      <c r="N892" s="28"/>
      <c r="O892" s="28"/>
      <c r="P892" s="81">
        <f>(($G892*$H892)+$F892)*$C892*$D892*$E892</f>
        <v>4.1680000000000001</v>
      </c>
      <c r="Q892" s="28">
        <f>(($F892))*$C892*$D892*$E892</f>
        <v>2.218</v>
      </c>
      <c r="R892" s="28">
        <f>(($F892))*$C892*$D892*$E892</f>
        <v>2.218</v>
      </c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9"/>
      <c r="AF892" s="39"/>
      <c r="AG892" s="43">
        <f>($F892+$G892)*AG$7</f>
        <v>0</v>
      </c>
      <c r="AH892" s="56">
        <f>((P892+R892)*$AH$7)+(Q892*$AH$8)</f>
        <v>1.4145642333333335</v>
      </c>
      <c r="AI892" s="56">
        <f>((P892+R892)*$AI$7)+(Q892*$AI$8)</f>
        <v>0.28375284000000001</v>
      </c>
      <c r="AJ892" s="56">
        <f>((P892+R892)*$AJ$7)+(Q892*$AJ$8)</f>
        <v>0.43260944999999995</v>
      </c>
      <c r="AK892" s="61">
        <f>Q892*$AK$8</f>
        <v>111.54321999999999</v>
      </c>
      <c r="AL892" s="56">
        <f t="shared" si="620"/>
        <v>0</v>
      </c>
      <c r="AM892" s="43">
        <f>($F892+$G892)*AM$7</f>
        <v>0</v>
      </c>
      <c r="AN892" s="49"/>
      <c r="AO892" s="49"/>
    </row>
    <row r="893" spans="1:41" s="93" customFormat="1" ht="15.75" customHeight="1" outlineLevel="1" x14ac:dyDescent="0.25">
      <c r="A893" s="82">
        <f t="shared" ref="A893:A894" si="621">1+A892</f>
        <v>3</v>
      </c>
      <c r="B893" s="83" t="s">
        <v>59</v>
      </c>
      <c r="C893" s="84">
        <v>1</v>
      </c>
      <c r="D893" s="84">
        <v>1</v>
      </c>
      <c r="E893" s="84">
        <v>1</v>
      </c>
      <c r="F893" s="85">
        <v>1.9239999999999999</v>
      </c>
      <c r="G893" s="86">
        <v>5.55</v>
      </c>
      <c r="H893" s="46">
        <v>0.35</v>
      </c>
      <c r="I893" s="87">
        <f>(($G893*$H893)+$F893)*$C893*$D893*$E893</f>
        <v>3.8664999999999998</v>
      </c>
      <c r="J893" s="88">
        <f>(($F893))*$C893*$D893*$E893</f>
        <v>1.9239999999999999</v>
      </c>
      <c r="K893" s="88">
        <f t="shared" ref="K893:K894" si="622">(($F893))*$C893*$D893*$E893</f>
        <v>1.9239999999999999</v>
      </c>
      <c r="L893" s="88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89"/>
      <c r="AD893" s="89"/>
      <c r="AE893" s="90"/>
      <c r="AF893" s="90"/>
      <c r="AG893" s="91">
        <f>($F893+$G893)*AG$7</f>
        <v>0</v>
      </c>
      <c r="AH893" s="91">
        <f>((I893+L893)*$AH$7)+(J893*$AH$8)</f>
        <v>1.0083769892857144</v>
      </c>
      <c r="AI893" s="91">
        <f>((I893+L893)*$AI$7)+(J893*$AI$8)</f>
        <v>0.20227419000000002</v>
      </c>
      <c r="AJ893" s="91">
        <f>((I893+L893)*$AJ$7)+(J893*$AJ$8)</f>
        <v>0.30838713749999996</v>
      </c>
      <c r="AK893" s="92">
        <f>J893*$AK$8</f>
        <v>96.757959999999997</v>
      </c>
      <c r="AL893" s="56">
        <f t="shared" si="620"/>
        <v>0</v>
      </c>
      <c r="AM893" s="91">
        <f>($F893+$G893)*AM$7</f>
        <v>0</v>
      </c>
      <c r="AN893" s="92"/>
      <c r="AO893" s="92"/>
    </row>
    <row r="894" spans="1:41" s="93" customFormat="1" ht="15.75" customHeight="1" outlineLevel="1" x14ac:dyDescent="0.25">
      <c r="A894" s="82">
        <f t="shared" si="621"/>
        <v>4</v>
      </c>
      <c r="B894" s="83" t="s">
        <v>65</v>
      </c>
      <c r="C894" s="84">
        <v>1</v>
      </c>
      <c r="D894" s="84">
        <v>1</v>
      </c>
      <c r="E894" s="84">
        <v>1</v>
      </c>
      <c r="F894" s="85">
        <v>1.0129999999999999</v>
      </c>
      <c r="G894" s="86">
        <v>4.2</v>
      </c>
      <c r="H894" s="86">
        <f>H893+H893</f>
        <v>0.7</v>
      </c>
      <c r="I894" s="87">
        <f>(($G894*$H894)+$F894)*$C894*$D894*$E894</f>
        <v>3.9529999999999998</v>
      </c>
      <c r="J894" s="88">
        <f>(($F894))*$C894*$D894*$E894</f>
        <v>1.0129999999999999</v>
      </c>
      <c r="K894" s="88">
        <f t="shared" si="622"/>
        <v>1.0129999999999999</v>
      </c>
      <c r="L894" s="88">
        <f>F894*0.25</f>
        <v>0.25324999999999998</v>
      </c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89"/>
      <c r="AD894" s="89"/>
      <c r="AE894" s="90"/>
      <c r="AF894" s="90"/>
      <c r="AG894" s="91">
        <f t="shared" ref="AG894" si="623">($F894+$G894)*AG$7</f>
        <v>0</v>
      </c>
      <c r="AH894" s="91">
        <f>((I894+L894)*$AH$7)+(J894*$AH$8)</f>
        <v>0.81462926845238093</v>
      </c>
      <c r="AI894" s="91">
        <f>((I894+L894)*$AI$7)+(J894*$AI$8)</f>
        <v>0.16340959500000002</v>
      </c>
      <c r="AJ894" s="91">
        <f>((I894+L894)*$AJ$7)+(J894*$AJ$8)</f>
        <v>0.24913419374999995</v>
      </c>
      <c r="AK894" s="92">
        <f>J894*$AK$8</f>
        <v>50.943769999999994</v>
      </c>
      <c r="AL894" s="56">
        <f t="shared" si="620"/>
        <v>0.25324999999999998</v>
      </c>
      <c r="AM894" s="91">
        <f t="shared" ref="AM894" si="624">($F894+$G894)*AM$7</f>
        <v>0</v>
      </c>
      <c r="AN894" s="92"/>
      <c r="AO894" s="92"/>
    </row>
    <row r="895" spans="1:41" ht="15.75" customHeight="1" outlineLevel="1" x14ac:dyDescent="0.25">
      <c r="A895" s="58">
        <v>5</v>
      </c>
      <c r="B895" s="59" t="s">
        <v>66</v>
      </c>
      <c r="C895" s="45">
        <v>1</v>
      </c>
      <c r="D895" s="45">
        <v>1</v>
      </c>
      <c r="E895" s="45">
        <v>1</v>
      </c>
      <c r="F895" s="60">
        <v>3.64</v>
      </c>
      <c r="G895" s="46">
        <v>7.8</v>
      </c>
      <c r="H895" s="46">
        <v>0.35</v>
      </c>
      <c r="I895" s="81">
        <f>(($G895*$H895)+$F895)*$C895*$D895*$E895</f>
        <v>6.37</v>
      </c>
      <c r="J895" s="28">
        <f t="shared" ref="J895:K896" si="625">(($F895))*$C895*$D895*$E895</f>
        <v>3.64</v>
      </c>
      <c r="K895" s="28">
        <f t="shared" si="625"/>
        <v>3.64</v>
      </c>
      <c r="L895" s="2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9"/>
      <c r="AF895" s="39"/>
      <c r="AG895" s="43">
        <f>($F895+$G895)*AG$7</f>
        <v>0</v>
      </c>
      <c r="AH895" s="56">
        <f>((I895+L895)*$AH$7)+(J895*$AH$8)</f>
        <v>1.7842175</v>
      </c>
      <c r="AI895" s="56">
        <f>((I895+L895)*$AI$7)+(J895*$AI$8)</f>
        <v>0.35790300000000003</v>
      </c>
      <c r="AJ895" s="56">
        <f>((I895+L895)*$AJ$7)+(J895*$AJ$8)</f>
        <v>0.54565874999999997</v>
      </c>
      <c r="AK895" s="61">
        <f>J895*$AK$8</f>
        <v>183.0556</v>
      </c>
      <c r="AL895" s="56">
        <f t="shared" si="620"/>
        <v>0</v>
      </c>
      <c r="AM895" s="43">
        <f>($F895+$G895)*AM$7</f>
        <v>0</v>
      </c>
      <c r="AN895" s="49"/>
      <c r="AO895" s="49"/>
    </row>
    <row r="896" spans="1:41" ht="15.75" customHeight="1" outlineLevel="1" x14ac:dyDescent="0.25">
      <c r="A896" s="58">
        <f t="shared" ref="A896" si="626">1+A895</f>
        <v>6</v>
      </c>
      <c r="B896" s="59" t="s">
        <v>67</v>
      </c>
      <c r="C896" s="45">
        <v>1</v>
      </c>
      <c r="D896" s="45">
        <v>1</v>
      </c>
      <c r="E896" s="45">
        <v>1</v>
      </c>
      <c r="F896" s="60">
        <v>2.9359999999999999</v>
      </c>
      <c r="G896" s="46">
        <v>7.05</v>
      </c>
      <c r="H896" s="46">
        <v>0.35</v>
      </c>
      <c r="I896" s="81">
        <f>(($G896*$H896)+$F896)*$C896*$D896*$E896</f>
        <v>5.4034999999999993</v>
      </c>
      <c r="J896" s="28">
        <f t="shared" si="625"/>
        <v>2.9359999999999999</v>
      </c>
      <c r="K896" s="28">
        <f t="shared" si="625"/>
        <v>2.9359999999999999</v>
      </c>
      <c r="L896" s="2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9"/>
      <c r="AF896" s="39"/>
      <c r="AG896" s="43">
        <f>($F896+$G896)*AG$7</f>
        <v>0</v>
      </c>
      <c r="AH896" s="56">
        <f>((I896+L896)*$AH$7)+(J896*$AH$8)</f>
        <v>1.4738420821428571</v>
      </c>
      <c r="AI896" s="56">
        <f>((I896+L896)*$AI$7)+(J896*$AI$8)</f>
        <v>0.29564361</v>
      </c>
      <c r="AJ896" s="56">
        <f>((I896+L896)*$AJ$7)+(J896*$AJ$8)</f>
        <v>0.45073811249999995</v>
      </c>
      <c r="AK896" s="61">
        <f>J896*$AK$8</f>
        <v>147.65144000000001</v>
      </c>
      <c r="AL896" s="56">
        <f t="shared" si="620"/>
        <v>0</v>
      </c>
      <c r="AM896" s="43">
        <f>($F896+$G896)*AM$7</f>
        <v>0</v>
      </c>
      <c r="AN896" s="49"/>
      <c r="AO896" s="49"/>
    </row>
    <row r="897" spans="1:41" ht="15.75" customHeight="1" outlineLevel="1" x14ac:dyDescent="0.25">
      <c r="A897" s="99"/>
      <c r="B897" s="34"/>
      <c r="C897" s="35"/>
      <c r="D897" s="35"/>
      <c r="E897" s="35"/>
      <c r="F897" s="36"/>
      <c r="G897" s="37"/>
      <c r="H897" s="37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81"/>
      <c r="T897" s="28"/>
      <c r="U897" s="28"/>
      <c r="V897" s="38"/>
      <c r="W897" s="38"/>
      <c r="X897" s="38"/>
      <c r="Y897" s="38"/>
      <c r="Z897" s="38"/>
      <c r="AA897" s="38"/>
      <c r="AB897" s="38"/>
      <c r="AC897" s="38"/>
      <c r="AD897" s="38"/>
      <c r="AE897" s="39"/>
      <c r="AF897" s="39"/>
      <c r="AG897" s="40"/>
      <c r="AH897" s="41"/>
      <c r="AI897" s="41"/>
      <c r="AJ897" s="41"/>
      <c r="AK897" s="42"/>
      <c r="AL897" s="42"/>
      <c r="AM897" s="40"/>
      <c r="AN897" s="100"/>
      <c r="AO897" s="100"/>
    </row>
    <row r="898" spans="1:41" ht="15.75" customHeight="1" outlineLevel="1" x14ac:dyDescent="0.25">
      <c r="A898" s="33"/>
      <c r="B898" s="44" t="s">
        <v>190</v>
      </c>
      <c r="C898" s="45"/>
      <c r="D898" s="45"/>
      <c r="E898" s="45"/>
      <c r="F898" s="46"/>
      <c r="G898" s="46"/>
      <c r="H898" s="46"/>
      <c r="I898" s="38"/>
      <c r="J898" s="46"/>
      <c r="K898" s="46"/>
      <c r="L898" s="46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9"/>
      <c r="AF898" s="39"/>
      <c r="AG898" s="47"/>
      <c r="AH898" s="47"/>
      <c r="AI898" s="47"/>
      <c r="AJ898" s="48"/>
      <c r="AK898" s="49"/>
      <c r="AL898" s="49"/>
      <c r="AM898" s="47"/>
      <c r="AN898" s="49"/>
      <c r="AO898" s="49"/>
    </row>
    <row r="899" spans="1:41" ht="15.75" customHeight="1" outlineLevel="1" x14ac:dyDescent="0.25">
      <c r="A899" s="58">
        <v>1</v>
      </c>
      <c r="B899" s="59" t="s">
        <v>63</v>
      </c>
      <c r="C899" s="45">
        <v>1</v>
      </c>
      <c r="D899" s="45">
        <v>1</v>
      </c>
      <c r="E899" s="45">
        <v>1</v>
      </c>
      <c r="F899" s="60">
        <v>5.1390000000000002</v>
      </c>
      <c r="G899" s="46">
        <v>9.4</v>
      </c>
      <c r="H899" s="46">
        <v>0.3</v>
      </c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81">
        <f>(($G899*$H899)+$F899)*$C899*$D899*$E899</f>
        <v>7.9589999999999996</v>
      </c>
      <c r="T899" s="28">
        <f>(($F899))*$C899*$D899*$E899</f>
        <v>5.1390000000000002</v>
      </c>
      <c r="U899" s="28">
        <f>(($F899))*$C899*$D899*$E899</f>
        <v>5.1390000000000002</v>
      </c>
      <c r="V899" s="38"/>
      <c r="W899" s="38"/>
      <c r="X899" s="38"/>
      <c r="Y899" s="38"/>
      <c r="Z899" s="38"/>
      <c r="AA899" s="38"/>
      <c r="AB899" s="38"/>
      <c r="AC899" s="38"/>
      <c r="AD899" s="38"/>
      <c r="AE899" s="39"/>
      <c r="AF899" s="39"/>
      <c r="AG899" s="43">
        <f>($F899+$G899)*AG$7</f>
        <v>0</v>
      </c>
      <c r="AH899" s="56">
        <f>((S899+U899)*$AH$7)+(T899*$AH$8)</f>
        <v>3.0555214857142858</v>
      </c>
      <c r="AI899" s="56">
        <f>((S899+U899)*$AI$7)+(T899*$AI$8)</f>
        <v>0.61291872000000003</v>
      </c>
      <c r="AJ899" s="56">
        <f>((S899+U899)*$AJ$7)+(T899*$AJ$8)</f>
        <v>0.93445559999999994</v>
      </c>
      <c r="AK899" s="61">
        <f>T899*$AK$8</f>
        <v>258.44031000000001</v>
      </c>
      <c r="AL899" s="56">
        <f t="shared" ref="AL899:AL904" si="627">($L899)*AL$8</f>
        <v>0</v>
      </c>
      <c r="AM899" s="43">
        <f>($F899+$G899)*AM$7</f>
        <v>0</v>
      </c>
      <c r="AN899" s="49"/>
      <c r="AO899" s="49"/>
    </row>
    <row r="900" spans="1:41" ht="15.75" customHeight="1" outlineLevel="1" x14ac:dyDescent="0.25">
      <c r="A900" s="58">
        <f>1+A899</f>
        <v>2</v>
      </c>
      <c r="B900" s="59" t="s">
        <v>14</v>
      </c>
      <c r="C900" s="45">
        <v>1</v>
      </c>
      <c r="D900" s="45">
        <v>1</v>
      </c>
      <c r="E900" s="45">
        <v>1</v>
      </c>
      <c r="F900" s="60">
        <v>2.218</v>
      </c>
      <c r="G900" s="46">
        <v>6.5</v>
      </c>
      <c r="H900" s="46">
        <v>0.3</v>
      </c>
      <c r="I900" s="63"/>
      <c r="J900" s="63"/>
      <c r="K900" s="63"/>
      <c r="L900" s="63"/>
      <c r="M900" s="81"/>
      <c r="N900" s="28"/>
      <c r="O900" s="28"/>
      <c r="P900" s="81">
        <f>(($G900*$H900)+$F900)*$C900*$D900*$E900</f>
        <v>4.1680000000000001</v>
      </c>
      <c r="Q900" s="28">
        <f>(($F900))*$C900*$D900*$E900</f>
        <v>2.218</v>
      </c>
      <c r="R900" s="28">
        <f>(($F900))*$C900*$D900*$E900</f>
        <v>2.218</v>
      </c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9"/>
      <c r="AF900" s="39"/>
      <c r="AG900" s="43">
        <f>($F900+$G900)*AG$7</f>
        <v>0</v>
      </c>
      <c r="AH900" s="56">
        <f>((P900+R900)*$AH$7)+(Q900*$AH$8)</f>
        <v>1.4145642333333335</v>
      </c>
      <c r="AI900" s="56">
        <f>((P900+R900)*$AI$7)+(Q900*$AI$8)</f>
        <v>0.28375284000000001</v>
      </c>
      <c r="AJ900" s="56">
        <f>((P900+R900)*$AJ$7)+(Q900*$AJ$8)</f>
        <v>0.43260944999999995</v>
      </c>
      <c r="AK900" s="61">
        <f>Q900*$AK$8</f>
        <v>111.54321999999999</v>
      </c>
      <c r="AL900" s="56">
        <f t="shared" si="627"/>
        <v>0</v>
      </c>
      <c r="AM900" s="43">
        <f>($F900+$G900)*AM$7</f>
        <v>0</v>
      </c>
      <c r="AN900" s="49"/>
      <c r="AO900" s="49"/>
    </row>
    <row r="901" spans="1:41" s="93" customFormat="1" ht="15.75" customHeight="1" outlineLevel="1" x14ac:dyDescent="0.25">
      <c r="A901" s="82">
        <f t="shared" ref="A901:A902" si="628">1+A900</f>
        <v>3</v>
      </c>
      <c r="B901" s="83" t="s">
        <v>59</v>
      </c>
      <c r="C901" s="84">
        <v>1</v>
      </c>
      <c r="D901" s="84">
        <v>1</v>
      </c>
      <c r="E901" s="84">
        <v>1</v>
      </c>
      <c r="F901" s="85">
        <v>1.9239999999999999</v>
      </c>
      <c r="G901" s="86">
        <v>5.55</v>
      </c>
      <c r="H901" s="46">
        <v>0.35</v>
      </c>
      <c r="I901" s="87">
        <f>(($G901*$H901)+$F901)*$C901*$D901*$E901</f>
        <v>3.8664999999999998</v>
      </c>
      <c r="J901" s="88">
        <f>(($F901))*$C901*$D901*$E901</f>
        <v>1.9239999999999999</v>
      </c>
      <c r="K901" s="88">
        <f t="shared" ref="K901:K902" si="629">(($F901))*$C901*$D901*$E901</f>
        <v>1.9239999999999999</v>
      </c>
      <c r="L901" s="88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89"/>
      <c r="AD901" s="89"/>
      <c r="AE901" s="90"/>
      <c r="AF901" s="90"/>
      <c r="AG901" s="91">
        <f>($F901+$G901)*AG$7</f>
        <v>0</v>
      </c>
      <c r="AH901" s="91">
        <f>((I901+L901)*$AH$7)+(J901*$AH$8)</f>
        <v>1.0083769892857144</v>
      </c>
      <c r="AI901" s="91">
        <f>((I901+L901)*$AI$7)+(J901*$AI$8)</f>
        <v>0.20227419000000002</v>
      </c>
      <c r="AJ901" s="91">
        <f>((I901+L901)*$AJ$7)+(J901*$AJ$8)</f>
        <v>0.30838713749999996</v>
      </c>
      <c r="AK901" s="92">
        <f>J901*$AK$8</f>
        <v>96.757959999999997</v>
      </c>
      <c r="AL901" s="56">
        <f t="shared" si="627"/>
        <v>0</v>
      </c>
      <c r="AM901" s="91">
        <f>($F901+$G901)*AM$7</f>
        <v>0</v>
      </c>
      <c r="AN901" s="92"/>
      <c r="AO901" s="92"/>
    </row>
    <row r="902" spans="1:41" s="93" customFormat="1" ht="15.75" customHeight="1" outlineLevel="1" x14ac:dyDescent="0.25">
      <c r="A902" s="82">
        <f t="shared" si="628"/>
        <v>4</v>
      </c>
      <c r="B902" s="83" t="s">
        <v>65</v>
      </c>
      <c r="C902" s="84">
        <v>1</v>
      </c>
      <c r="D902" s="84">
        <v>1</v>
      </c>
      <c r="E902" s="84">
        <v>1</v>
      </c>
      <c r="F902" s="85">
        <v>1.0129999999999999</v>
      </c>
      <c r="G902" s="86">
        <v>4.2</v>
      </c>
      <c r="H902" s="86">
        <f>H901+H901</f>
        <v>0.7</v>
      </c>
      <c r="I902" s="87">
        <f>(($G902*$H902)+$F902)*$C902*$D902*$E902</f>
        <v>3.9529999999999998</v>
      </c>
      <c r="J902" s="88">
        <f>(($F902))*$C902*$D902*$E902</f>
        <v>1.0129999999999999</v>
      </c>
      <c r="K902" s="88">
        <f t="shared" si="629"/>
        <v>1.0129999999999999</v>
      </c>
      <c r="L902" s="88">
        <f>F902*0.25</f>
        <v>0.25324999999999998</v>
      </c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89"/>
      <c r="AD902" s="89"/>
      <c r="AE902" s="90"/>
      <c r="AF902" s="90"/>
      <c r="AG902" s="91">
        <f t="shared" ref="AG902" si="630">($F902+$G902)*AG$7</f>
        <v>0</v>
      </c>
      <c r="AH902" s="91">
        <f>((I902+L902)*$AH$7)+(J902*$AH$8)</f>
        <v>0.81462926845238093</v>
      </c>
      <c r="AI902" s="91">
        <f>((I902+L902)*$AI$7)+(J902*$AI$8)</f>
        <v>0.16340959500000002</v>
      </c>
      <c r="AJ902" s="91">
        <f>((I902+L902)*$AJ$7)+(J902*$AJ$8)</f>
        <v>0.24913419374999995</v>
      </c>
      <c r="AK902" s="92">
        <f>J902*$AK$8</f>
        <v>50.943769999999994</v>
      </c>
      <c r="AL902" s="56">
        <f t="shared" si="627"/>
        <v>0.25324999999999998</v>
      </c>
      <c r="AM902" s="91">
        <f t="shared" ref="AM902" si="631">($F902+$G902)*AM$7</f>
        <v>0</v>
      </c>
      <c r="AN902" s="92"/>
      <c r="AO902" s="92"/>
    </row>
    <row r="903" spans="1:41" ht="15.75" customHeight="1" outlineLevel="1" x14ac:dyDescent="0.25">
      <c r="A903" s="58">
        <v>5</v>
      </c>
      <c r="B903" s="59" t="s">
        <v>66</v>
      </c>
      <c r="C903" s="45">
        <v>1</v>
      </c>
      <c r="D903" s="45">
        <v>1</v>
      </c>
      <c r="E903" s="45">
        <v>1</v>
      </c>
      <c r="F903" s="60">
        <v>3.64</v>
      </c>
      <c r="G903" s="46">
        <v>7.8</v>
      </c>
      <c r="H903" s="46">
        <v>0.35</v>
      </c>
      <c r="I903" s="81">
        <f>(($G903*$H903)+$F903)*$C903*$D903*$E903</f>
        <v>6.37</v>
      </c>
      <c r="J903" s="28">
        <f t="shared" ref="J903:K904" si="632">(($F903))*$C903*$D903*$E903</f>
        <v>3.64</v>
      </c>
      <c r="K903" s="28">
        <f t="shared" si="632"/>
        <v>3.64</v>
      </c>
      <c r="L903" s="2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9"/>
      <c r="AF903" s="39"/>
      <c r="AG903" s="43">
        <f>($F903+$G903)*AG$7</f>
        <v>0</v>
      </c>
      <c r="AH903" s="56">
        <f>((I903+L903)*$AH$7)+(J903*$AH$8)</f>
        <v>1.7842175</v>
      </c>
      <c r="AI903" s="56">
        <f>((I903+L903)*$AI$7)+(J903*$AI$8)</f>
        <v>0.35790300000000003</v>
      </c>
      <c r="AJ903" s="56">
        <f>((I903+L903)*$AJ$7)+(J903*$AJ$8)</f>
        <v>0.54565874999999997</v>
      </c>
      <c r="AK903" s="61">
        <f>J903*$AK$8</f>
        <v>183.0556</v>
      </c>
      <c r="AL903" s="56">
        <f t="shared" si="627"/>
        <v>0</v>
      </c>
      <c r="AM903" s="43">
        <f>($F903+$G903)*AM$7</f>
        <v>0</v>
      </c>
      <c r="AN903" s="49"/>
      <c r="AO903" s="49"/>
    </row>
    <row r="904" spans="1:41" ht="15.75" customHeight="1" outlineLevel="1" x14ac:dyDescent="0.25">
      <c r="A904" s="58">
        <f t="shared" ref="A904" si="633">1+A903</f>
        <v>6</v>
      </c>
      <c r="B904" s="59" t="s">
        <v>67</v>
      </c>
      <c r="C904" s="45">
        <v>1</v>
      </c>
      <c r="D904" s="45">
        <v>1</v>
      </c>
      <c r="E904" s="45">
        <v>1</v>
      </c>
      <c r="F904" s="60">
        <v>2.9359999999999999</v>
      </c>
      <c r="G904" s="46">
        <v>7.05</v>
      </c>
      <c r="H904" s="46">
        <v>0.35</v>
      </c>
      <c r="I904" s="81">
        <f>(($G904*$H904)+$F904)*$C904*$D904*$E904</f>
        <v>5.4034999999999993</v>
      </c>
      <c r="J904" s="28">
        <f t="shared" si="632"/>
        <v>2.9359999999999999</v>
      </c>
      <c r="K904" s="28">
        <f t="shared" si="632"/>
        <v>2.9359999999999999</v>
      </c>
      <c r="L904" s="2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9"/>
      <c r="AF904" s="39"/>
      <c r="AG904" s="43">
        <f>($F904+$G904)*AG$7</f>
        <v>0</v>
      </c>
      <c r="AH904" s="56">
        <f>((I904+L904)*$AH$7)+(J904*$AH$8)</f>
        <v>1.4738420821428571</v>
      </c>
      <c r="AI904" s="56">
        <f>((I904+L904)*$AI$7)+(J904*$AI$8)</f>
        <v>0.29564361</v>
      </c>
      <c r="AJ904" s="56">
        <f>((I904+L904)*$AJ$7)+(J904*$AJ$8)</f>
        <v>0.45073811249999995</v>
      </c>
      <c r="AK904" s="61">
        <f>J904*$AK$8</f>
        <v>147.65144000000001</v>
      </c>
      <c r="AL904" s="56">
        <f t="shared" si="627"/>
        <v>0</v>
      </c>
      <c r="AM904" s="43">
        <f>($F904+$G904)*AM$7</f>
        <v>0</v>
      </c>
      <c r="AN904" s="49"/>
      <c r="AO904" s="49"/>
    </row>
    <row r="905" spans="1:41" ht="15.75" customHeight="1" outlineLevel="1" x14ac:dyDescent="0.25">
      <c r="A905" s="99"/>
      <c r="B905" s="34"/>
      <c r="C905" s="35"/>
      <c r="D905" s="35"/>
      <c r="E905" s="35"/>
      <c r="F905" s="36"/>
      <c r="G905" s="37"/>
      <c r="H905" s="37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81"/>
      <c r="T905" s="28"/>
      <c r="U905" s="28"/>
      <c r="V905" s="38"/>
      <c r="W905" s="38"/>
      <c r="X905" s="38"/>
      <c r="Y905" s="38"/>
      <c r="Z905" s="38"/>
      <c r="AA905" s="38"/>
      <c r="AB905" s="38"/>
      <c r="AC905" s="38"/>
      <c r="AD905" s="38"/>
      <c r="AE905" s="39"/>
      <c r="AF905" s="39"/>
      <c r="AG905" s="40"/>
      <c r="AH905" s="41"/>
      <c r="AI905" s="41"/>
      <c r="AJ905" s="41"/>
      <c r="AK905" s="42"/>
      <c r="AL905" s="42"/>
      <c r="AM905" s="40"/>
      <c r="AN905" s="100"/>
      <c r="AO905" s="100"/>
    </row>
    <row r="906" spans="1:41" ht="15.75" customHeight="1" outlineLevel="1" x14ac:dyDescent="0.25">
      <c r="A906" s="33"/>
      <c r="B906" s="44" t="s">
        <v>191</v>
      </c>
      <c r="C906" s="45"/>
      <c r="D906" s="45"/>
      <c r="E906" s="45"/>
      <c r="F906" s="46"/>
      <c r="G906" s="46"/>
      <c r="H906" s="46"/>
      <c r="I906" s="38"/>
      <c r="J906" s="46"/>
      <c r="K906" s="46"/>
      <c r="L906" s="46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9"/>
      <c r="AF906" s="39"/>
      <c r="AG906" s="47"/>
      <c r="AH906" s="47"/>
      <c r="AI906" s="47"/>
      <c r="AJ906" s="48"/>
      <c r="AK906" s="49"/>
      <c r="AL906" s="49"/>
      <c r="AM906" s="47"/>
      <c r="AN906" s="49"/>
      <c r="AO906" s="49"/>
    </row>
    <row r="907" spans="1:41" ht="15.75" customHeight="1" outlineLevel="1" x14ac:dyDescent="0.25">
      <c r="A907" s="58">
        <v>1</v>
      </c>
      <c r="B907" s="59" t="s">
        <v>63</v>
      </c>
      <c r="C907" s="45">
        <v>1</v>
      </c>
      <c r="D907" s="45">
        <v>1</v>
      </c>
      <c r="E907" s="45">
        <v>1</v>
      </c>
      <c r="F907" s="60">
        <v>5.4089999999999998</v>
      </c>
      <c r="G907" s="46">
        <v>9.6999999999999993</v>
      </c>
      <c r="H907" s="46">
        <v>0.3</v>
      </c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81">
        <f>(($G907*$H907)+$F907)*$C907*$D907*$E907</f>
        <v>8.3189999999999991</v>
      </c>
      <c r="T907" s="28">
        <f>(($F907))*$C907*$D907*$E907</f>
        <v>5.4089999999999998</v>
      </c>
      <c r="U907" s="28">
        <f>(($F907))*$C907*$D907*$E907</f>
        <v>5.4089999999999998</v>
      </c>
      <c r="V907" s="38"/>
      <c r="W907" s="38"/>
      <c r="X907" s="38"/>
      <c r="Y907" s="38"/>
      <c r="Z907" s="38"/>
      <c r="AA907" s="38"/>
      <c r="AB907" s="38"/>
      <c r="AC907" s="38"/>
      <c r="AD907" s="38"/>
      <c r="AE907" s="39"/>
      <c r="AF907" s="39"/>
      <c r="AG907" s="43">
        <f t="shared" ref="AG907:AG913" si="634">($F907+$G907)*AG$7</f>
        <v>0</v>
      </c>
      <c r="AH907" s="56">
        <f>((S907+U907)*$AH$7)+(T907*$AH$8)</f>
        <v>3.2084544142857139</v>
      </c>
      <c r="AI907" s="56">
        <f>((S907+U907)*$AI$7)+(T907*$AI$8)</f>
        <v>0.64359611999999999</v>
      </c>
      <c r="AJ907" s="56">
        <f>((S907+U907)*$AJ$7)+(T907*$AJ$8)</f>
        <v>0.9812263499999998</v>
      </c>
      <c r="AK907" s="61">
        <f>T907*$AK$8</f>
        <v>272.01860999999997</v>
      </c>
      <c r="AL907" s="56">
        <f t="shared" ref="AL907:AL913" si="635">($L907)*AL$8</f>
        <v>0</v>
      </c>
      <c r="AM907" s="43">
        <f t="shared" ref="AM907:AM913" si="636">($F907+$G907)*AM$7</f>
        <v>0</v>
      </c>
      <c r="AN907" s="49"/>
      <c r="AO907" s="49"/>
    </row>
    <row r="908" spans="1:41" ht="15.75" customHeight="1" outlineLevel="1" x14ac:dyDescent="0.25">
      <c r="A908" s="58">
        <v>2</v>
      </c>
      <c r="B908" s="59" t="s">
        <v>64</v>
      </c>
      <c r="C908" s="45">
        <v>1</v>
      </c>
      <c r="D908" s="45">
        <v>1</v>
      </c>
      <c r="E908" s="45">
        <v>1</v>
      </c>
      <c r="F908" s="60">
        <v>2.37</v>
      </c>
      <c r="G908" s="46">
        <v>6.1580000000000004</v>
      </c>
      <c r="H908" s="46">
        <v>0.3</v>
      </c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81">
        <f>(($G908*$H908)+$F908)*$C908*$D908*$E908</f>
        <v>4.2173999999999996</v>
      </c>
      <c r="T908" s="28">
        <f>(($F908))*$C908*$D908*$E908</f>
        <v>2.37</v>
      </c>
      <c r="U908" s="28">
        <f>(($F908))*$C908*$D908*$E908</f>
        <v>2.37</v>
      </c>
      <c r="V908" s="38"/>
      <c r="W908" s="38"/>
      <c r="X908" s="38"/>
      <c r="Y908" s="38"/>
      <c r="Z908" s="38"/>
      <c r="AA908" s="38"/>
      <c r="AB908" s="38"/>
      <c r="AC908" s="38"/>
      <c r="AD908" s="38"/>
      <c r="AE908" s="39"/>
      <c r="AF908" s="39"/>
      <c r="AG908" s="43">
        <f t="shared" si="634"/>
        <v>0</v>
      </c>
      <c r="AH908" s="56">
        <f>((S908+U908)*$AH$7)+(T908*$AH$8)</f>
        <v>1.48062603</v>
      </c>
      <c r="AI908" s="56">
        <f>((S908+U908)*$AI$7)+(T908*$AI$8)</f>
        <v>0.29700442800000004</v>
      </c>
      <c r="AJ908" s="56">
        <f>((S908+U908)*$AJ$7)+(T908*$AJ$8)</f>
        <v>0.45281281499999992</v>
      </c>
      <c r="AK908" s="61">
        <f>T908*$AK$8</f>
        <v>119.18730000000001</v>
      </c>
      <c r="AL908" s="56">
        <f t="shared" si="635"/>
        <v>0</v>
      </c>
      <c r="AM908" s="43">
        <f t="shared" si="636"/>
        <v>0</v>
      </c>
      <c r="AN908" s="49"/>
      <c r="AO908" s="49"/>
    </row>
    <row r="909" spans="1:41" ht="15.75" customHeight="1" outlineLevel="1" x14ac:dyDescent="0.25">
      <c r="A909" s="58">
        <f t="shared" ref="A909:A913" si="637">1+A908</f>
        <v>3</v>
      </c>
      <c r="B909" s="59" t="s">
        <v>14</v>
      </c>
      <c r="C909" s="45">
        <v>1</v>
      </c>
      <c r="D909" s="45">
        <v>1</v>
      </c>
      <c r="E909" s="45">
        <v>1</v>
      </c>
      <c r="F909" s="60">
        <v>2.85</v>
      </c>
      <c r="G909" s="46">
        <v>7.8</v>
      </c>
      <c r="H909" s="46">
        <v>0.3</v>
      </c>
      <c r="I909" s="63"/>
      <c r="J909" s="63"/>
      <c r="K909" s="63"/>
      <c r="L909" s="63"/>
      <c r="M909" s="81"/>
      <c r="N909" s="28"/>
      <c r="O909" s="28"/>
      <c r="P909" s="81">
        <f>(($G909*$H909)+$F909)*$C909*$D909*$E909</f>
        <v>5.1899999999999995</v>
      </c>
      <c r="Q909" s="28">
        <f>(($F909))*$C909*$D909*$E909</f>
        <v>2.85</v>
      </c>
      <c r="R909" s="28">
        <f>(($F909))*$C909*$D909*$E909</f>
        <v>2.85</v>
      </c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9"/>
      <c r="AF909" s="39"/>
      <c r="AG909" s="43">
        <f t="shared" si="634"/>
        <v>0</v>
      </c>
      <c r="AH909" s="56">
        <f>((P909+R909)*$AH$7)+(Q909*$AH$8)</f>
        <v>1.7959815714285714</v>
      </c>
      <c r="AI909" s="56">
        <f>((P909+R909)*$AI$7)+(Q909*$AI$8)</f>
        <v>0.36026279999999999</v>
      </c>
      <c r="AJ909" s="56">
        <f>((P909+R909)*$AJ$7)+(Q909*$AJ$8)</f>
        <v>0.54925649999999993</v>
      </c>
      <c r="AK909" s="61">
        <f>Q909*$AK$8</f>
        <v>143.32650000000001</v>
      </c>
      <c r="AL909" s="56">
        <f t="shared" si="635"/>
        <v>0</v>
      </c>
      <c r="AM909" s="43">
        <f t="shared" si="636"/>
        <v>0</v>
      </c>
      <c r="AN909" s="49"/>
      <c r="AO909" s="49"/>
    </row>
    <row r="910" spans="1:41" s="93" customFormat="1" ht="15.75" customHeight="1" outlineLevel="1" x14ac:dyDescent="0.25">
      <c r="A910" s="82">
        <f t="shared" si="637"/>
        <v>4</v>
      </c>
      <c r="B910" s="83" t="s">
        <v>59</v>
      </c>
      <c r="C910" s="84">
        <v>1</v>
      </c>
      <c r="D910" s="84">
        <v>1</v>
      </c>
      <c r="E910" s="84">
        <v>1</v>
      </c>
      <c r="F910" s="85">
        <v>1.9239999999999999</v>
      </c>
      <c r="G910" s="86">
        <v>5.55</v>
      </c>
      <c r="H910" s="46">
        <v>0.35</v>
      </c>
      <c r="I910" s="87">
        <f>(($G910*$H910)+$F910)*$C910*$D910*$E910</f>
        <v>3.8664999999999998</v>
      </c>
      <c r="J910" s="88">
        <f>(($F910))*$C910*$D910*$E910</f>
        <v>1.9239999999999999</v>
      </c>
      <c r="K910" s="88">
        <f t="shared" ref="K910:K911" si="638">(($F910))*$C910*$D910*$E910</f>
        <v>1.9239999999999999</v>
      </c>
      <c r="L910" s="88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  <c r="AD910" s="89"/>
      <c r="AE910" s="90"/>
      <c r="AF910" s="90"/>
      <c r="AG910" s="91">
        <f>($F910+$G910)*AG$7</f>
        <v>0</v>
      </c>
      <c r="AH910" s="91">
        <f>((I910+L910)*$AH$7)+(J910*$AH$8)</f>
        <v>1.0083769892857144</v>
      </c>
      <c r="AI910" s="91">
        <f>((I910+L910)*$AI$7)+(J910*$AI$8)</f>
        <v>0.20227419000000002</v>
      </c>
      <c r="AJ910" s="91">
        <f>((I910+L910)*$AJ$7)+(J910*$AJ$8)</f>
        <v>0.30838713749999996</v>
      </c>
      <c r="AK910" s="92">
        <f>J910*$AK$8</f>
        <v>96.757959999999997</v>
      </c>
      <c r="AL910" s="56">
        <f t="shared" si="635"/>
        <v>0</v>
      </c>
      <c r="AM910" s="91">
        <f>($F910+$G910)*AM$7</f>
        <v>0</v>
      </c>
      <c r="AN910" s="92"/>
      <c r="AO910" s="92"/>
    </row>
    <row r="911" spans="1:41" s="93" customFormat="1" ht="15.75" customHeight="1" outlineLevel="1" x14ac:dyDescent="0.25">
      <c r="A911" s="82">
        <f t="shared" si="637"/>
        <v>5</v>
      </c>
      <c r="B911" s="83" t="s">
        <v>65</v>
      </c>
      <c r="C911" s="84">
        <v>1</v>
      </c>
      <c r="D911" s="84">
        <v>1</v>
      </c>
      <c r="E911" s="84">
        <v>1</v>
      </c>
      <c r="F911" s="85">
        <v>1.0129999999999999</v>
      </c>
      <c r="G911" s="86">
        <v>4.2</v>
      </c>
      <c r="H911" s="86">
        <f>H910+H910</f>
        <v>0.7</v>
      </c>
      <c r="I911" s="87">
        <f>(($G911*$H911)+$F911)*$C911*$D911*$E911</f>
        <v>3.9529999999999998</v>
      </c>
      <c r="J911" s="88">
        <f>(($F911))*$C911*$D911*$E911</f>
        <v>1.0129999999999999</v>
      </c>
      <c r="K911" s="88">
        <f t="shared" si="638"/>
        <v>1.0129999999999999</v>
      </c>
      <c r="L911" s="88">
        <f>F911*0.25</f>
        <v>0.25324999999999998</v>
      </c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89"/>
      <c r="AD911" s="89"/>
      <c r="AE911" s="90"/>
      <c r="AF911" s="90"/>
      <c r="AG911" s="91">
        <f t="shared" ref="AG911" si="639">($F911+$G911)*AG$7</f>
        <v>0</v>
      </c>
      <c r="AH911" s="91">
        <f>((I911+L911)*$AH$7)+(J911*$AH$8)</f>
        <v>0.81462926845238093</v>
      </c>
      <c r="AI911" s="91">
        <f>((I911+L911)*$AI$7)+(J911*$AI$8)</f>
        <v>0.16340959500000002</v>
      </c>
      <c r="AJ911" s="91">
        <f>((I911+L911)*$AJ$7)+(J911*$AJ$8)</f>
        <v>0.24913419374999995</v>
      </c>
      <c r="AK911" s="92">
        <f>J911*$AK$8</f>
        <v>50.943769999999994</v>
      </c>
      <c r="AL911" s="56">
        <f t="shared" si="635"/>
        <v>0.25324999999999998</v>
      </c>
      <c r="AM911" s="91">
        <f t="shared" ref="AM911" si="640">($F911+$G911)*AM$7</f>
        <v>0</v>
      </c>
      <c r="AN911" s="92"/>
      <c r="AO911" s="92"/>
    </row>
    <row r="912" spans="1:41" ht="15.75" customHeight="1" outlineLevel="1" x14ac:dyDescent="0.25">
      <c r="A912" s="58">
        <v>6</v>
      </c>
      <c r="B912" s="59" t="s">
        <v>66</v>
      </c>
      <c r="C912" s="45">
        <v>1</v>
      </c>
      <c r="D912" s="45">
        <v>1</v>
      </c>
      <c r="E912" s="45">
        <v>1</v>
      </c>
      <c r="F912" s="60">
        <v>3.72</v>
      </c>
      <c r="G912" s="46">
        <v>7.9</v>
      </c>
      <c r="H912" s="46">
        <v>0.35</v>
      </c>
      <c r="I912" s="81">
        <f>(($G912*$H912)+$F912)*$C912*$D912*$E912</f>
        <v>6.4850000000000003</v>
      </c>
      <c r="J912" s="28">
        <f t="shared" ref="J912:K913" si="641">(($F912))*$C912*$D912*$E912</f>
        <v>3.72</v>
      </c>
      <c r="K912" s="28">
        <f t="shared" si="641"/>
        <v>3.72</v>
      </c>
      <c r="L912" s="2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9"/>
      <c r="AF912" s="39"/>
      <c r="AG912" s="43">
        <f t="shared" si="634"/>
        <v>0</v>
      </c>
      <c r="AH912" s="56">
        <f>((I912+L912)*$AH$7)+(J912*$AH$8)</f>
        <v>1.8201632738095239</v>
      </c>
      <c r="AI912" s="56">
        <f>((I912+L912)*$AI$7)+(J912*$AI$8)</f>
        <v>0.36511350000000009</v>
      </c>
      <c r="AJ912" s="56">
        <f>((I912+L912)*$AJ$7)+(J912*$AJ$8)</f>
        <v>0.55665187500000002</v>
      </c>
      <c r="AK912" s="61">
        <f>J912*$AK$8</f>
        <v>187.0788</v>
      </c>
      <c r="AL912" s="56">
        <f t="shared" si="635"/>
        <v>0</v>
      </c>
      <c r="AM912" s="43">
        <f t="shared" si="636"/>
        <v>0</v>
      </c>
      <c r="AN912" s="49"/>
      <c r="AO912" s="49"/>
    </row>
    <row r="913" spans="1:43" ht="15.75" customHeight="1" outlineLevel="1" x14ac:dyDescent="0.25">
      <c r="A913" s="58">
        <f t="shared" si="637"/>
        <v>7</v>
      </c>
      <c r="B913" s="59" t="s">
        <v>67</v>
      </c>
      <c r="C913" s="45">
        <v>1</v>
      </c>
      <c r="D913" s="45">
        <v>1</v>
      </c>
      <c r="E913" s="45">
        <v>1</v>
      </c>
      <c r="F913" s="60">
        <v>3.36</v>
      </c>
      <c r="G913" s="46">
        <v>7.6</v>
      </c>
      <c r="H913" s="46">
        <v>0.35</v>
      </c>
      <c r="I913" s="81">
        <f>(($G913*$H913)+$F913)*$C913*$D913*$E913</f>
        <v>6.02</v>
      </c>
      <c r="J913" s="28">
        <f t="shared" si="641"/>
        <v>3.36</v>
      </c>
      <c r="K913" s="28">
        <f t="shared" si="641"/>
        <v>3.36</v>
      </c>
      <c r="L913" s="2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9"/>
      <c r="AF913" s="39"/>
      <c r="AG913" s="43">
        <f t="shared" si="634"/>
        <v>0</v>
      </c>
      <c r="AH913" s="56">
        <f>((I913+L913)*$AH$7)+(J913*$AH$8)</f>
        <v>1.6652696666666666</v>
      </c>
      <c r="AI913" s="56">
        <f>((I913+L913)*$AI$7)+(J913*$AI$8)</f>
        <v>0.33404280000000003</v>
      </c>
      <c r="AJ913" s="56">
        <f>((I913+L913)*$AJ$7)+(J913*$AJ$8)</f>
        <v>0.50928149999999994</v>
      </c>
      <c r="AK913" s="61">
        <f>J913*$AK$8</f>
        <v>168.9744</v>
      </c>
      <c r="AL913" s="56">
        <f t="shared" si="635"/>
        <v>0</v>
      </c>
      <c r="AM913" s="43">
        <f t="shared" si="636"/>
        <v>0</v>
      </c>
      <c r="AN913" s="49"/>
      <c r="AO913" s="49"/>
    </row>
    <row r="914" spans="1:43" ht="15.75" customHeight="1" outlineLevel="1" x14ac:dyDescent="0.25">
      <c r="A914" s="99"/>
      <c r="B914" s="34"/>
      <c r="C914" s="35"/>
      <c r="D914" s="35"/>
      <c r="E914" s="35"/>
      <c r="F914" s="36"/>
      <c r="G914" s="37"/>
      <c r="H914" s="37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38"/>
      <c r="W914" s="38"/>
      <c r="X914" s="38"/>
      <c r="Y914" s="38"/>
      <c r="Z914" s="38"/>
      <c r="AA914" s="38"/>
      <c r="AB914" s="38"/>
      <c r="AC914" s="38"/>
      <c r="AD914" s="38"/>
      <c r="AE914" s="39"/>
      <c r="AF914" s="39"/>
      <c r="AG914" s="40"/>
      <c r="AH914" s="41"/>
      <c r="AI914" s="41"/>
      <c r="AJ914" s="41"/>
      <c r="AK914" s="42"/>
      <c r="AL914" s="42"/>
      <c r="AM914" s="40"/>
      <c r="AN914" s="40"/>
      <c r="AO914" s="40"/>
    </row>
    <row r="915" spans="1:43" ht="15.75" customHeight="1" outlineLevel="1" x14ac:dyDescent="0.25">
      <c r="A915" s="33"/>
      <c r="B915" s="44" t="s">
        <v>77</v>
      </c>
      <c r="C915" s="45"/>
      <c r="D915" s="45"/>
      <c r="E915" s="45"/>
      <c r="F915" s="46"/>
      <c r="G915" s="46"/>
      <c r="H915" s="46"/>
      <c r="I915" s="38"/>
      <c r="J915" s="46"/>
      <c r="K915" s="46"/>
      <c r="L915" s="46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9"/>
      <c r="AF915" s="39"/>
      <c r="AG915" s="47"/>
      <c r="AH915" s="47"/>
      <c r="AI915" s="47"/>
      <c r="AJ915" s="48"/>
      <c r="AK915" s="49"/>
      <c r="AL915" s="92">
        <f>L915*$AL$8</f>
        <v>0</v>
      </c>
      <c r="AM915" s="47"/>
      <c r="AN915" s="49"/>
      <c r="AO915" s="49"/>
    </row>
    <row r="916" spans="1:43" ht="15.75" customHeight="1" outlineLevel="1" x14ac:dyDescent="0.25">
      <c r="A916" s="58">
        <v>1</v>
      </c>
      <c r="B916" s="59" t="s">
        <v>80</v>
      </c>
      <c r="C916" s="45">
        <v>1</v>
      </c>
      <c r="D916" s="45">
        <v>1</v>
      </c>
      <c r="E916" s="45">
        <v>1</v>
      </c>
      <c r="F916" s="60">
        <f>0.61+0.61+0.61+0.616+0.616+0.61+0.61+0.61+0.61+0.61</f>
        <v>6.112000000000001</v>
      </c>
      <c r="G916" s="46">
        <v>1</v>
      </c>
      <c r="H916" s="46">
        <v>1</v>
      </c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81"/>
      <c r="T916" s="28"/>
      <c r="U916" s="28"/>
      <c r="V916" s="38"/>
      <c r="W916" s="38"/>
      <c r="X916" s="38"/>
      <c r="Y916" s="38"/>
      <c r="Z916" s="38"/>
      <c r="AA916" s="38"/>
      <c r="AB916" s="38"/>
      <c r="AC916" s="38"/>
      <c r="AD916" s="38"/>
      <c r="AE916" s="39"/>
      <c r="AF916" s="39"/>
      <c r="AG916" s="43">
        <f t="shared" ref="AG916:AG918" si="642">($F916+$G916)*AG$7</f>
        <v>0</v>
      </c>
      <c r="AH916" s="56">
        <f>((S916+U916)*$AH$7)+(T916*$AH$8)</f>
        <v>0</v>
      </c>
      <c r="AI916" s="56">
        <f>((S916+U916)*$AI$7)+(T916*$AI$8)</f>
        <v>0</v>
      </c>
      <c r="AJ916" s="56">
        <f>((S916+U916)*$AJ$7)+(T916*$AJ$8)</f>
        <v>0</v>
      </c>
      <c r="AK916" s="61">
        <f>T916*$AK$8</f>
        <v>0</v>
      </c>
      <c r="AL916" s="92">
        <f>L916*$AL$8</f>
        <v>0</v>
      </c>
      <c r="AM916" s="43">
        <f t="shared" ref="AM916:AM918" si="643">($F916+$G916)*AM$7</f>
        <v>0</v>
      </c>
      <c r="AN916" s="49"/>
      <c r="AO916" s="49"/>
    </row>
    <row r="917" spans="1:43" ht="15.75" customHeight="1" outlineLevel="1" x14ac:dyDescent="0.25">
      <c r="A917" s="58">
        <v>2</v>
      </c>
      <c r="B917" s="59" t="s">
        <v>94</v>
      </c>
      <c r="C917" s="45">
        <v>1</v>
      </c>
      <c r="D917" s="45">
        <v>1</v>
      </c>
      <c r="E917" s="45">
        <v>1</v>
      </c>
      <c r="F917" s="60">
        <f>0.61+0.61+0.61+0.616+0.616+0.61+0.61+0.61</f>
        <v>4.8920000000000003</v>
      </c>
      <c r="G917" s="46">
        <v>1</v>
      </c>
      <c r="H917" s="46">
        <v>1</v>
      </c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81"/>
      <c r="T917" s="28"/>
      <c r="U917" s="28"/>
      <c r="V917" s="38"/>
      <c r="W917" s="38"/>
      <c r="X917" s="38"/>
      <c r="Y917" s="38"/>
      <c r="Z917" s="38"/>
      <c r="AA917" s="38"/>
      <c r="AB917" s="38"/>
      <c r="AC917" s="38"/>
      <c r="AD917" s="38"/>
      <c r="AE917" s="39"/>
      <c r="AF917" s="39"/>
      <c r="AG917" s="43">
        <f t="shared" si="642"/>
        <v>0</v>
      </c>
      <c r="AH917" s="56">
        <f>((S917+U917)*$AH$7)+(T917*$AH$8)</f>
        <v>0</v>
      </c>
      <c r="AI917" s="56">
        <f>((S917+U917)*$AI$7)+(T917*$AI$8)</f>
        <v>0</v>
      </c>
      <c r="AJ917" s="56">
        <f>((S917+U917)*$AJ$7)+(T917*$AJ$8)</f>
        <v>0</v>
      </c>
      <c r="AK917" s="61">
        <f>T917*$AK$8</f>
        <v>0</v>
      </c>
      <c r="AL917" s="92">
        <f>L917*$AL$8</f>
        <v>0</v>
      </c>
      <c r="AM917" s="43">
        <f t="shared" si="643"/>
        <v>0</v>
      </c>
      <c r="AN917" s="49"/>
      <c r="AO917" s="49"/>
    </row>
    <row r="918" spans="1:43" ht="15.75" customHeight="1" outlineLevel="1" x14ac:dyDescent="0.25">
      <c r="A918" s="58">
        <v>4</v>
      </c>
      <c r="B918" s="59" t="s">
        <v>81</v>
      </c>
      <c r="C918" s="45">
        <v>1</v>
      </c>
      <c r="D918" s="45">
        <v>1</v>
      </c>
      <c r="E918" s="45">
        <v>1</v>
      </c>
      <c r="F918" s="60">
        <f>0.684+0.684+0.808+0.684+0.684</f>
        <v>3.5440000000000005</v>
      </c>
      <c r="G918" s="46">
        <v>1</v>
      </c>
      <c r="H918" s="46">
        <v>1</v>
      </c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81"/>
      <c r="T918" s="28"/>
      <c r="U918" s="28"/>
      <c r="V918" s="38"/>
      <c r="W918" s="38"/>
      <c r="X918" s="38"/>
      <c r="Y918" s="38"/>
      <c r="Z918" s="38"/>
      <c r="AA918" s="38"/>
      <c r="AB918" s="38"/>
      <c r="AC918" s="38"/>
      <c r="AD918" s="38"/>
      <c r="AE918" s="39"/>
      <c r="AF918" s="39"/>
      <c r="AG918" s="43">
        <f t="shared" si="642"/>
        <v>0</v>
      </c>
      <c r="AH918" s="56">
        <f>((S918+U918)*$AH$7)+(T918*$AH$8)</f>
        <v>0</v>
      </c>
      <c r="AI918" s="56">
        <f>((S918+U918)*$AI$7)+(T918*$AI$8)</f>
        <v>0</v>
      </c>
      <c r="AJ918" s="56">
        <f>((S918+U918)*$AJ$7)+(T918*$AJ$8)</f>
        <v>0</v>
      </c>
      <c r="AK918" s="61">
        <f>T918*$AK$8</f>
        <v>0</v>
      </c>
      <c r="AL918" s="92">
        <f>L918*$AL$8</f>
        <v>0</v>
      </c>
      <c r="AM918" s="43">
        <f t="shared" si="643"/>
        <v>0</v>
      </c>
      <c r="AN918" s="49"/>
      <c r="AO918" s="49"/>
    </row>
    <row r="919" spans="1:43" ht="15.75" customHeight="1" outlineLevel="1" x14ac:dyDescent="0.25">
      <c r="A919" s="99"/>
      <c r="B919" s="34"/>
      <c r="C919" s="35"/>
      <c r="D919" s="35"/>
      <c r="E919" s="35"/>
      <c r="F919" s="36"/>
      <c r="G919" s="37"/>
      <c r="H919" s="37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81"/>
      <c r="T919" s="28"/>
      <c r="U919" s="28"/>
      <c r="V919" s="38"/>
      <c r="W919" s="38"/>
      <c r="X919" s="38"/>
      <c r="Y919" s="38"/>
      <c r="Z919" s="38"/>
      <c r="AA919" s="38"/>
      <c r="AB919" s="38"/>
      <c r="AC919" s="38"/>
      <c r="AD919" s="38"/>
      <c r="AE919" s="39"/>
      <c r="AF919" s="39"/>
      <c r="AG919" s="43"/>
      <c r="AH919" s="56"/>
      <c r="AI919" s="56"/>
      <c r="AJ919" s="56"/>
      <c r="AK919" s="61"/>
      <c r="AL919" s="92"/>
      <c r="AM919" s="43"/>
      <c r="AN919" s="49"/>
      <c r="AO919" s="49"/>
    </row>
    <row r="920" spans="1:43" s="68" customFormat="1" ht="15.75" customHeight="1" x14ac:dyDescent="0.25">
      <c r="A920" s="65"/>
      <c r="B920" s="257" t="str">
        <f>B836</f>
        <v>10TH FLOOR</v>
      </c>
      <c r="C920" s="258"/>
      <c r="D920" s="258"/>
      <c r="E920" s="258"/>
      <c r="F920" s="258"/>
      <c r="G920" s="259"/>
      <c r="H920" s="66"/>
      <c r="I920" s="67">
        <f>SUM(I836:I919)</f>
        <v>171.71500000000009</v>
      </c>
      <c r="J920" s="67">
        <f t="shared" ref="J920:AP920" si="644">SUM(J836:J919)</f>
        <v>81.415000000000006</v>
      </c>
      <c r="K920" s="67">
        <f t="shared" si="644"/>
        <v>81.415000000000006</v>
      </c>
      <c r="L920" s="67">
        <f t="shared" si="644"/>
        <v>2.5317499999999997</v>
      </c>
      <c r="M920" s="67">
        <f t="shared" si="644"/>
        <v>0</v>
      </c>
      <c r="N920" s="67">
        <f t="shared" si="644"/>
        <v>0</v>
      </c>
      <c r="O920" s="67">
        <f t="shared" si="644"/>
        <v>0</v>
      </c>
      <c r="P920" s="67">
        <f t="shared" si="644"/>
        <v>44.314</v>
      </c>
      <c r="Q920" s="67">
        <f t="shared" si="644"/>
        <v>23.809000000000001</v>
      </c>
      <c r="R920" s="67">
        <f t="shared" si="644"/>
        <v>23.809000000000001</v>
      </c>
      <c r="S920" s="67">
        <f t="shared" si="644"/>
        <v>94.967399999999984</v>
      </c>
      <c r="T920" s="67">
        <f t="shared" si="644"/>
        <v>61.289999999999992</v>
      </c>
      <c r="U920" s="67">
        <f t="shared" si="644"/>
        <v>61.289999999999992</v>
      </c>
      <c r="V920" s="67">
        <f t="shared" si="644"/>
        <v>0</v>
      </c>
      <c r="W920" s="67">
        <f t="shared" si="644"/>
        <v>0</v>
      </c>
      <c r="X920" s="67">
        <f t="shared" si="644"/>
        <v>0</v>
      </c>
      <c r="Y920" s="67">
        <f t="shared" si="644"/>
        <v>0</v>
      </c>
      <c r="Z920" s="67">
        <f t="shared" si="644"/>
        <v>0</v>
      </c>
      <c r="AA920" s="67">
        <f t="shared" si="644"/>
        <v>0</v>
      </c>
      <c r="AB920" s="67">
        <f t="shared" si="644"/>
        <v>0</v>
      </c>
      <c r="AC920" s="67">
        <f t="shared" si="644"/>
        <v>0</v>
      </c>
      <c r="AD920" s="67">
        <f t="shared" si="644"/>
        <v>0</v>
      </c>
      <c r="AE920" s="67">
        <f t="shared" si="644"/>
        <v>0</v>
      </c>
      <c r="AF920" s="67">
        <f t="shared" si="644"/>
        <v>0</v>
      </c>
      <c r="AG920" s="67">
        <f t="shared" si="644"/>
        <v>0</v>
      </c>
      <c r="AH920" s="67">
        <f t="shared" si="644"/>
        <v>95.636038285357088</v>
      </c>
      <c r="AI920" s="67">
        <f t="shared" si="644"/>
        <v>19.183998033000002</v>
      </c>
      <c r="AJ920" s="67">
        <f t="shared" si="644"/>
        <v>29.247914621250001</v>
      </c>
      <c r="AK920" s="67">
        <f t="shared" si="644"/>
        <v>8373.9890599999944</v>
      </c>
      <c r="AL920" s="67">
        <f t="shared" si="644"/>
        <v>2.5317499999999997</v>
      </c>
      <c r="AM920" s="67">
        <f t="shared" si="644"/>
        <v>0</v>
      </c>
      <c r="AN920" s="67">
        <f t="shared" si="644"/>
        <v>0</v>
      </c>
      <c r="AO920" s="67">
        <f t="shared" si="644"/>
        <v>0</v>
      </c>
      <c r="AP920" s="67">
        <f t="shared" si="644"/>
        <v>0</v>
      </c>
      <c r="AQ920" s="1"/>
    </row>
    <row r="921" spans="1:43" s="79" customFormat="1" ht="15.75" customHeight="1" x14ac:dyDescent="0.25">
      <c r="A921" s="69"/>
      <c r="B921" s="246" t="s">
        <v>55</v>
      </c>
      <c r="C921" s="247"/>
      <c r="D921" s="247"/>
      <c r="E921" s="247"/>
      <c r="F921" s="72"/>
      <c r="G921" s="73"/>
      <c r="H921" s="74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6"/>
      <c r="AF921" s="76"/>
      <c r="AG921" s="77">
        <v>0</v>
      </c>
      <c r="AH921" s="77">
        <v>370</v>
      </c>
      <c r="AI921" s="77">
        <f>8500/2.83</f>
        <v>3003.5335689045937</v>
      </c>
      <c r="AJ921" s="78">
        <v>200</v>
      </c>
      <c r="AK921" s="78">
        <v>11</v>
      </c>
      <c r="AL921" s="78">
        <v>2000</v>
      </c>
      <c r="AM921" s="77">
        <f>70*10.764</f>
        <v>753.4799999999999</v>
      </c>
      <c r="AN921" s="78">
        <f>2800/2.83</f>
        <v>989.39929328621906</v>
      </c>
      <c r="AO921" s="78">
        <f>35*10.764*1.18</f>
        <v>444.55319999999995</v>
      </c>
      <c r="AQ921" s="1"/>
    </row>
    <row r="922" spans="1:43" s="79" customFormat="1" ht="15.75" customHeight="1" x14ac:dyDescent="0.25">
      <c r="A922" s="69"/>
      <c r="B922" s="246" t="s">
        <v>56</v>
      </c>
      <c r="C922" s="247"/>
      <c r="D922" s="247"/>
      <c r="E922" s="247"/>
      <c r="F922" s="72"/>
      <c r="G922" s="73"/>
      <c r="H922" s="74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6"/>
      <c r="AF922" s="76"/>
      <c r="AG922" s="77">
        <f t="shared" ref="AG922:AO922" si="645">AG920*AG921</f>
        <v>0</v>
      </c>
      <c r="AH922" s="77">
        <f t="shared" si="645"/>
        <v>35385.33416558212</v>
      </c>
      <c r="AI922" s="77">
        <f t="shared" si="645"/>
        <v>57619.782077915203</v>
      </c>
      <c r="AJ922" s="77">
        <f t="shared" si="645"/>
        <v>5849.5829242500004</v>
      </c>
      <c r="AK922" s="77">
        <f t="shared" si="645"/>
        <v>92113.879659999933</v>
      </c>
      <c r="AL922" s="77">
        <f t="shared" si="645"/>
        <v>5063.4999999999991</v>
      </c>
      <c r="AM922" s="77">
        <f t="shared" si="645"/>
        <v>0</v>
      </c>
      <c r="AN922" s="77">
        <f t="shared" si="645"/>
        <v>0</v>
      </c>
      <c r="AO922" s="77">
        <f t="shared" si="645"/>
        <v>0</v>
      </c>
      <c r="AP922" s="80">
        <f>SUM(AG922:AO922)</f>
        <v>196032.07882774726</v>
      </c>
      <c r="AQ922" s="1"/>
    </row>
    <row r="923" spans="1:43" s="79" customFormat="1" ht="15.75" customHeight="1" x14ac:dyDescent="0.25">
      <c r="A923" s="69"/>
      <c r="B923" s="70"/>
      <c r="C923" s="71"/>
      <c r="D923" s="71"/>
      <c r="E923" s="71"/>
      <c r="F923" s="72"/>
      <c r="G923" s="73"/>
      <c r="H923" s="74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6"/>
      <c r="AF923" s="76"/>
      <c r="AG923" s="77"/>
      <c r="AH923" s="77"/>
      <c r="AI923" s="77"/>
      <c r="AJ923" s="77"/>
      <c r="AK923" s="77"/>
      <c r="AL923" s="77"/>
      <c r="AM923" s="77"/>
      <c r="AN923" s="77"/>
      <c r="AO923" s="77"/>
      <c r="AP923" s="80"/>
      <c r="AQ923" s="1"/>
    </row>
    <row r="924" spans="1:43" ht="15.75" customHeight="1" x14ac:dyDescent="0.25">
      <c r="A924" s="23" t="s">
        <v>192</v>
      </c>
      <c r="B924" s="254" t="s">
        <v>193</v>
      </c>
      <c r="C924" s="255"/>
      <c r="D924" s="255"/>
      <c r="E924" s="255"/>
      <c r="F924" s="255"/>
      <c r="G924" s="256"/>
      <c r="H924" s="27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18"/>
      <c r="AF924" s="18"/>
      <c r="AG924" s="18"/>
      <c r="AH924" s="31"/>
      <c r="AI924" s="32"/>
      <c r="AJ924" s="28"/>
      <c r="AK924" s="28"/>
      <c r="AL924" s="28"/>
      <c r="AM924" s="18"/>
      <c r="AN924" s="28"/>
      <c r="AO924" s="28"/>
    </row>
    <row r="925" spans="1:43" ht="15.75" customHeight="1" outlineLevel="1" x14ac:dyDescent="0.25">
      <c r="A925" s="33"/>
      <c r="B925" s="44" t="s">
        <v>194</v>
      </c>
      <c r="C925" s="45"/>
      <c r="D925" s="45"/>
      <c r="E925" s="45"/>
      <c r="F925" s="46"/>
      <c r="G925" s="46"/>
      <c r="H925" s="46"/>
      <c r="I925" s="38"/>
      <c r="J925" s="46"/>
      <c r="K925" s="46"/>
      <c r="L925" s="46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9"/>
      <c r="AF925" s="39"/>
      <c r="AG925" s="47"/>
      <c r="AH925" s="47"/>
      <c r="AI925" s="47"/>
      <c r="AJ925" s="48"/>
      <c r="AK925" s="49"/>
      <c r="AL925" s="49"/>
      <c r="AM925" s="47"/>
      <c r="AN925" s="49"/>
      <c r="AO925" s="49"/>
    </row>
    <row r="926" spans="1:43" ht="15.75" customHeight="1" outlineLevel="1" x14ac:dyDescent="0.25">
      <c r="A926" s="58">
        <v>1</v>
      </c>
      <c r="B926" s="59" t="s">
        <v>63</v>
      </c>
      <c r="C926" s="45">
        <v>1</v>
      </c>
      <c r="D926" s="45">
        <v>1</v>
      </c>
      <c r="E926" s="45">
        <v>1</v>
      </c>
      <c r="F926" s="60">
        <v>5.4</v>
      </c>
      <c r="G926" s="46">
        <v>9.6999999999999993</v>
      </c>
      <c r="H926" s="46">
        <v>0.3</v>
      </c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81">
        <f>(($G926*$H926)+$F926)*$C926*$D926*$E926</f>
        <v>8.31</v>
      </c>
      <c r="T926" s="28">
        <f>(($F926))*$C926*$D926*$E926</f>
        <v>5.4</v>
      </c>
      <c r="U926" s="28">
        <f>(($F926))*$C926*$D926*$E926</f>
        <v>5.4</v>
      </c>
      <c r="V926" s="38"/>
      <c r="W926" s="38"/>
      <c r="X926" s="38"/>
      <c r="Y926" s="38"/>
      <c r="Z926" s="38"/>
      <c r="AA926" s="38"/>
      <c r="AB926" s="38"/>
      <c r="AC926" s="38"/>
      <c r="AD926" s="38"/>
      <c r="AE926" s="39"/>
      <c r="AF926" s="39"/>
      <c r="AG926" s="43">
        <f t="shared" ref="AG926:AG932" si="646">($F926+$G926)*AG$7</f>
        <v>0</v>
      </c>
      <c r="AH926" s="56">
        <f>((S926+U926)*$AH$7)+(T926*$AH$8)</f>
        <v>3.2037487857142861</v>
      </c>
      <c r="AI926" s="56">
        <f>((S926+U926)*$AI$7)+(T926*$AI$8)</f>
        <v>0.64265220000000012</v>
      </c>
      <c r="AJ926" s="56">
        <f>((S926+U926)*$AJ$7)+(T926*$AJ$8)</f>
        <v>0.97978725</v>
      </c>
      <c r="AK926" s="61">
        <f>T926*$AK$8</f>
        <v>271.56600000000003</v>
      </c>
      <c r="AL926" s="56">
        <f t="shared" ref="AL926:AL932" si="647">($L926)*AL$8</f>
        <v>0</v>
      </c>
      <c r="AM926" s="43">
        <f t="shared" ref="AM926:AM932" si="648">($F926+$G926)*AM$7</f>
        <v>0</v>
      </c>
      <c r="AN926" s="49"/>
      <c r="AO926" s="49"/>
    </row>
    <row r="927" spans="1:43" ht="15.75" customHeight="1" outlineLevel="1" x14ac:dyDescent="0.25">
      <c r="A927" s="58">
        <f>1+A926</f>
        <v>2</v>
      </c>
      <c r="B927" s="59" t="s">
        <v>64</v>
      </c>
      <c r="C927" s="45">
        <v>1</v>
      </c>
      <c r="D927" s="45">
        <v>1</v>
      </c>
      <c r="E927" s="45">
        <v>1</v>
      </c>
      <c r="F927" s="60">
        <v>2.3639999999999999</v>
      </c>
      <c r="G927" s="46">
        <v>6.15</v>
      </c>
      <c r="H927" s="46">
        <v>0.3</v>
      </c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81">
        <f>(($G927*$H927)+$F927)*$C927*$D927*$E927</f>
        <v>4.2089999999999996</v>
      </c>
      <c r="T927" s="28">
        <f>(($F927))*$C927*$D927*$E927</f>
        <v>2.3639999999999999</v>
      </c>
      <c r="U927" s="28">
        <f>(($F927))*$C927*$D927*$E927</f>
        <v>2.3639999999999999</v>
      </c>
      <c r="V927" s="38"/>
      <c r="W927" s="38"/>
      <c r="X927" s="38"/>
      <c r="Y927" s="38"/>
      <c r="Z927" s="38"/>
      <c r="AA927" s="38"/>
      <c r="AB927" s="38"/>
      <c r="AC927" s="38"/>
      <c r="AD927" s="38"/>
      <c r="AE927" s="39"/>
      <c r="AF927" s="39"/>
      <c r="AG927" s="43">
        <f t="shared" si="646"/>
        <v>0</v>
      </c>
      <c r="AH927" s="56">
        <f>((S927+U927)*$AH$7)+(T927*$AH$8)</f>
        <v>1.4771752357142858</v>
      </c>
      <c r="AI927" s="56">
        <f>((S927+U927)*$AI$7)+(T927*$AI$8)</f>
        <v>0.29631222000000002</v>
      </c>
      <c r="AJ927" s="56">
        <f>((S927+U927)*$AJ$7)+(T927*$AJ$8)</f>
        <v>0.45175747499999996</v>
      </c>
      <c r="AK927" s="61">
        <f>T927*$AK$8</f>
        <v>118.88556</v>
      </c>
      <c r="AL927" s="56">
        <f t="shared" si="647"/>
        <v>0</v>
      </c>
      <c r="AM927" s="43">
        <f t="shared" si="648"/>
        <v>0</v>
      </c>
      <c r="AN927" s="49"/>
      <c r="AO927" s="49"/>
    </row>
    <row r="928" spans="1:43" ht="15.75" customHeight="1" outlineLevel="1" x14ac:dyDescent="0.25">
      <c r="A928" s="58">
        <f t="shared" ref="A928:A932" si="649">1+A927</f>
        <v>3</v>
      </c>
      <c r="B928" s="59" t="s">
        <v>14</v>
      </c>
      <c r="C928" s="45">
        <v>1</v>
      </c>
      <c r="D928" s="45">
        <v>1</v>
      </c>
      <c r="E928" s="45">
        <v>1</v>
      </c>
      <c r="F928" s="60">
        <v>2.9249999999999998</v>
      </c>
      <c r="G928" s="46">
        <v>7.95</v>
      </c>
      <c r="H928" s="46">
        <v>0.3</v>
      </c>
      <c r="I928" s="63"/>
      <c r="J928" s="63"/>
      <c r="K928" s="63"/>
      <c r="L928" s="63"/>
      <c r="M928" s="81"/>
      <c r="N928" s="28"/>
      <c r="O928" s="28"/>
      <c r="P928" s="81">
        <f>(($G928*$H928)+$F928)*$C928*$D928*$E928</f>
        <v>5.31</v>
      </c>
      <c r="Q928" s="28">
        <f>(($F928))*$C928*$D928*$E928</f>
        <v>2.9249999999999998</v>
      </c>
      <c r="R928" s="28">
        <f>(($F928))*$C928*$D928*$E928</f>
        <v>2.9249999999999998</v>
      </c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9"/>
      <c r="AF928" s="39"/>
      <c r="AG928" s="43">
        <f t="shared" si="646"/>
        <v>0</v>
      </c>
      <c r="AH928" s="56">
        <f>((P928+R928)*$AH$7)+(Q928*$AH$8)</f>
        <v>1.8410771785714286</v>
      </c>
      <c r="AI928" s="56">
        <f>((P928+R928)*$AI$7)+(Q928*$AI$8)</f>
        <v>0.36930870000000005</v>
      </c>
      <c r="AJ928" s="56">
        <f>((P928+R928)*$AJ$7)+(Q928*$AJ$8)</f>
        <v>0.56304787499999986</v>
      </c>
      <c r="AK928" s="61">
        <f>Q928*$AK$8</f>
        <v>147.09824999999998</v>
      </c>
      <c r="AL928" s="56">
        <f t="shared" si="647"/>
        <v>0</v>
      </c>
      <c r="AM928" s="43">
        <f t="shared" si="648"/>
        <v>0</v>
      </c>
      <c r="AN928" s="49"/>
      <c r="AO928" s="49"/>
    </row>
    <row r="929" spans="1:41" s="93" customFormat="1" ht="15.75" customHeight="1" outlineLevel="1" x14ac:dyDescent="0.25">
      <c r="A929" s="82">
        <v>4</v>
      </c>
      <c r="B929" s="83" t="s">
        <v>59</v>
      </c>
      <c r="C929" s="84">
        <v>1</v>
      </c>
      <c r="D929" s="84">
        <v>1</v>
      </c>
      <c r="E929" s="84">
        <v>1</v>
      </c>
      <c r="F929" s="85">
        <v>1.9239999999999999</v>
      </c>
      <c r="G929" s="86">
        <v>5.55</v>
      </c>
      <c r="H929" s="46">
        <v>0.35</v>
      </c>
      <c r="I929" s="87">
        <f>(($G929*$H929)+$F929)*$C929*$D929*$E929</f>
        <v>3.8664999999999998</v>
      </c>
      <c r="J929" s="88">
        <f>(($F929))*$C929*$D929*$E929</f>
        <v>1.9239999999999999</v>
      </c>
      <c r="K929" s="88">
        <f t="shared" ref="K929:K930" si="650">(($F929))*$C929*$D929*$E929</f>
        <v>1.9239999999999999</v>
      </c>
      <c r="L929" s="88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  <c r="AD929" s="89"/>
      <c r="AE929" s="90"/>
      <c r="AF929" s="90"/>
      <c r="AG929" s="91">
        <f t="shared" si="646"/>
        <v>0</v>
      </c>
      <c r="AH929" s="91">
        <f>((I929+L929)*$AH$7)+(J929*$AH$8)</f>
        <v>1.0083769892857144</v>
      </c>
      <c r="AI929" s="91">
        <f>((I929+L929)*$AI$7)+(J929*$AI$8)</f>
        <v>0.20227419000000002</v>
      </c>
      <c r="AJ929" s="91">
        <f>((I929+L929)*$AJ$7)+(J929*$AJ$8)</f>
        <v>0.30838713749999996</v>
      </c>
      <c r="AK929" s="92">
        <f>J929*$AK$8</f>
        <v>96.757959999999997</v>
      </c>
      <c r="AL929" s="56">
        <f t="shared" si="647"/>
        <v>0</v>
      </c>
      <c r="AM929" s="91">
        <f t="shared" si="648"/>
        <v>0</v>
      </c>
      <c r="AN929" s="92"/>
      <c r="AO929" s="92"/>
    </row>
    <row r="930" spans="1:41" s="93" customFormat="1" ht="15.75" customHeight="1" outlineLevel="1" x14ac:dyDescent="0.25">
      <c r="A930" s="82">
        <f t="shared" ref="A930" si="651">1+A929</f>
        <v>5</v>
      </c>
      <c r="B930" s="83" t="s">
        <v>65</v>
      </c>
      <c r="C930" s="84">
        <v>1</v>
      </c>
      <c r="D930" s="84">
        <v>1</v>
      </c>
      <c r="E930" s="84">
        <v>1</v>
      </c>
      <c r="F930" s="85">
        <v>1.01</v>
      </c>
      <c r="G930" s="86">
        <v>4.2</v>
      </c>
      <c r="H930" s="86">
        <f>H929+H929</f>
        <v>0.7</v>
      </c>
      <c r="I930" s="87">
        <f>(($G930*$H930)+$F930)*$C930*$D930*$E930</f>
        <v>3.95</v>
      </c>
      <c r="J930" s="88">
        <f>(($F930))*$C930*$D930*$E930</f>
        <v>1.01</v>
      </c>
      <c r="K930" s="88">
        <f t="shared" si="650"/>
        <v>1.01</v>
      </c>
      <c r="L930" s="88">
        <f>F930*0.25</f>
        <v>0.2525</v>
      </c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89"/>
      <c r="AD930" s="89"/>
      <c r="AE930" s="90"/>
      <c r="AF930" s="90"/>
      <c r="AG930" s="91">
        <f t="shared" si="646"/>
        <v>0</v>
      </c>
      <c r="AH930" s="91">
        <f>((I930+L930)*$AH$7)+(J930*$AH$8)</f>
        <v>0.81335482738095255</v>
      </c>
      <c r="AI930" s="91">
        <f>((I930+L930)*$AI$7)+(J930*$AI$8)</f>
        <v>0.16315395000000002</v>
      </c>
      <c r="AJ930" s="91">
        <f>((I930+L930)*$AJ$7)+(J930*$AJ$8)</f>
        <v>0.24874443749999997</v>
      </c>
      <c r="AK930" s="92">
        <f>J930*$AK$8</f>
        <v>50.792900000000003</v>
      </c>
      <c r="AL930" s="56">
        <f t="shared" si="647"/>
        <v>0.2525</v>
      </c>
      <c r="AM930" s="91">
        <f t="shared" si="648"/>
        <v>0</v>
      </c>
      <c r="AN930" s="92"/>
      <c r="AO930" s="92"/>
    </row>
    <row r="931" spans="1:41" ht="15.75" customHeight="1" outlineLevel="1" x14ac:dyDescent="0.25">
      <c r="A931" s="58">
        <v>6</v>
      </c>
      <c r="B931" s="59" t="s">
        <v>66</v>
      </c>
      <c r="C931" s="45">
        <v>1</v>
      </c>
      <c r="D931" s="45">
        <v>1</v>
      </c>
      <c r="E931" s="45">
        <v>1</v>
      </c>
      <c r="F931" s="60">
        <v>3.72</v>
      </c>
      <c r="G931" s="46">
        <v>7.9</v>
      </c>
      <c r="H931" s="46">
        <v>0.35</v>
      </c>
      <c r="I931" s="81">
        <f>(($G931*$H931)+$F931)*$C931*$D931*$E931</f>
        <v>6.4850000000000003</v>
      </c>
      <c r="J931" s="28">
        <f t="shared" ref="J931:K932" si="652">(($F931))*$C931*$D931*$E931</f>
        <v>3.72</v>
      </c>
      <c r="K931" s="28">
        <f t="shared" si="652"/>
        <v>3.72</v>
      </c>
      <c r="L931" s="2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9"/>
      <c r="AF931" s="39"/>
      <c r="AG931" s="43">
        <f t="shared" si="646"/>
        <v>0</v>
      </c>
      <c r="AH931" s="56">
        <f>((I931+L931)*$AH$7)+(J931*$AH$8)</f>
        <v>1.8201632738095239</v>
      </c>
      <c r="AI931" s="56">
        <f>((I931+L931)*$AI$7)+(J931*$AI$8)</f>
        <v>0.36511350000000009</v>
      </c>
      <c r="AJ931" s="56">
        <f>((I931+L931)*$AJ$7)+(J931*$AJ$8)</f>
        <v>0.55665187500000002</v>
      </c>
      <c r="AK931" s="61">
        <f>J931*$AK$8</f>
        <v>187.0788</v>
      </c>
      <c r="AL931" s="56">
        <f t="shared" si="647"/>
        <v>0</v>
      </c>
      <c r="AM931" s="43">
        <f t="shared" si="648"/>
        <v>0</v>
      </c>
      <c r="AN931" s="49"/>
      <c r="AO931" s="49"/>
    </row>
    <row r="932" spans="1:41" ht="15.75" customHeight="1" outlineLevel="1" x14ac:dyDescent="0.25">
      <c r="A932" s="58">
        <f t="shared" si="649"/>
        <v>7</v>
      </c>
      <c r="B932" s="59" t="s">
        <v>67</v>
      </c>
      <c r="C932" s="45">
        <v>1</v>
      </c>
      <c r="D932" s="45">
        <v>1</v>
      </c>
      <c r="E932" s="45">
        <v>1</v>
      </c>
      <c r="F932" s="60">
        <v>3.36</v>
      </c>
      <c r="G932" s="46">
        <v>7.6</v>
      </c>
      <c r="H932" s="46">
        <v>0.35</v>
      </c>
      <c r="I932" s="81">
        <f>(($G932*$H932)+$F932)*$C932*$D932*$E932</f>
        <v>6.02</v>
      </c>
      <c r="J932" s="28">
        <f t="shared" si="652"/>
        <v>3.36</v>
      </c>
      <c r="K932" s="28">
        <f t="shared" si="652"/>
        <v>3.36</v>
      </c>
      <c r="L932" s="2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9"/>
      <c r="AF932" s="39"/>
      <c r="AG932" s="43">
        <f t="shared" si="646"/>
        <v>0</v>
      </c>
      <c r="AH932" s="56">
        <f>((I932+L932)*$AH$7)+(J932*$AH$8)</f>
        <v>1.6652696666666666</v>
      </c>
      <c r="AI932" s="56">
        <f>((I932+L932)*$AI$7)+(J932*$AI$8)</f>
        <v>0.33404280000000003</v>
      </c>
      <c r="AJ932" s="56">
        <f>((I932+L932)*$AJ$7)+(J932*$AJ$8)</f>
        <v>0.50928149999999994</v>
      </c>
      <c r="AK932" s="61">
        <f>J932*$AK$8</f>
        <v>168.9744</v>
      </c>
      <c r="AL932" s="56">
        <f t="shared" si="647"/>
        <v>0</v>
      </c>
      <c r="AM932" s="43">
        <f t="shared" si="648"/>
        <v>0</v>
      </c>
      <c r="AN932" s="49"/>
      <c r="AO932" s="49"/>
    </row>
    <row r="933" spans="1:41" ht="15.75" customHeight="1" outlineLevel="1" x14ac:dyDescent="0.25">
      <c r="A933" s="58"/>
      <c r="B933" s="59"/>
      <c r="C933" s="45"/>
      <c r="D933" s="45"/>
      <c r="E933" s="45"/>
      <c r="F933" s="60"/>
      <c r="G933" s="46"/>
      <c r="H933" s="46"/>
      <c r="I933" s="63"/>
      <c r="J933" s="63"/>
      <c r="K933" s="63"/>
      <c r="L933" s="63"/>
      <c r="M933" s="81"/>
      <c r="N933" s="28"/>
      <c r="O933" s="28"/>
      <c r="P933" s="81"/>
      <c r="Q933" s="28"/>
      <c r="R933" s="2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9"/>
      <c r="AF933" s="39"/>
      <c r="AG933" s="43"/>
      <c r="AH933" s="56"/>
      <c r="AI933" s="56"/>
      <c r="AJ933" s="62"/>
      <c r="AK933" s="61"/>
      <c r="AL933" s="61"/>
      <c r="AM933" s="43"/>
      <c r="AN933" s="49"/>
      <c r="AO933" s="49"/>
    </row>
    <row r="934" spans="1:41" ht="15.75" customHeight="1" outlineLevel="1" x14ac:dyDescent="0.25">
      <c r="A934" s="33"/>
      <c r="B934" s="44" t="s">
        <v>195</v>
      </c>
      <c r="C934" s="45"/>
      <c r="D934" s="45"/>
      <c r="E934" s="45"/>
      <c r="F934" s="46"/>
      <c r="G934" s="46"/>
      <c r="H934" s="46"/>
      <c r="I934" s="38"/>
      <c r="J934" s="46"/>
      <c r="K934" s="46"/>
      <c r="L934" s="46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9"/>
      <c r="AF934" s="39"/>
      <c r="AG934" s="47"/>
      <c r="AH934" s="47"/>
      <c r="AI934" s="47"/>
      <c r="AJ934" s="48"/>
      <c r="AK934" s="49"/>
      <c r="AL934" s="49"/>
      <c r="AM934" s="47"/>
      <c r="AN934" s="49"/>
      <c r="AO934" s="49"/>
    </row>
    <row r="935" spans="1:41" ht="15.75" customHeight="1" outlineLevel="1" x14ac:dyDescent="0.25">
      <c r="A935" s="58">
        <v>1</v>
      </c>
      <c r="B935" s="59" t="s">
        <v>63</v>
      </c>
      <c r="C935" s="45">
        <v>1</v>
      </c>
      <c r="D935" s="45">
        <v>1</v>
      </c>
      <c r="E935" s="45">
        <v>1</v>
      </c>
      <c r="F935" s="60">
        <v>5</v>
      </c>
      <c r="G935" s="46">
        <v>9.25</v>
      </c>
      <c r="H935" s="46">
        <v>0.3</v>
      </c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81">
        <f>(($G935*$H935)+$F935)*$C935*$D935*$E935</f>
        <v>7.7750000000000004</v>
      </c>
      <c r="T935" s="28">
        <f>(($F935))*$C935*$D935*$E935</f>
        <v>5</v>
      </c>
      <c r="U935" s="28">
        <f>(($F935))*$C935*$D935*$E935</f>
        <v>5</v>
      </c>
      <c r="V935" s="38"/>
      <c r="W935" s="38"/>
      <c r="X935" s="38"/>
      <c r="Y935" s="38"/>
      <c r="Z935" s="38"/>
      <c r="AA935" s="38"/>
      <c r="AB935" s="38"/>
      <c r="AC935" s="38"/>
      <c r="AD935" s="38"/>
      <c r="AE935" s="39"/>
      <c r="AF935" s="39"/>
      <c r="AG935" s="43">
        <f>($F935+$G935)*AG$7</f>
        <v>0</v>
      </c>
      <c r="AH935" s="56">
        <f>((S935+U935)*$AH$7)+(T935*$AH$8)</f>
        <v>2.976963630952381</v>
      </c>
      <c r="AI935" s="56">
        <f>((S935+U935)*$AI$7)+(T935*$AI$8)</f>
        <v>0.59716049999999998</v>
      </c>
      <c r="AJ935" s="56">
        <f>((S935+U935)*$AJ$7)+(T935*$AJ$8)</f>
        <v>0.91043062499999994</v>
      </c>
      <c r="AK935" s="61">
        <f>T935*$AK$8</f>
        <v>251.45</v>
      </c>
      <c r="AL935" s="56">
        <f t="shared" ref="AL935:AL940" si="653">($L935)*AL$8</f>
        <v>0</v>
      </c>
      <c r="AM935" s="43">
        <f>($F935+$G935)*AM$7</f>
        <v>0</v>
      </c>
      <c r="AN935" s="49"/>
      <c r="AO935" s="49"/>
    </row>
    <row r="936" spans="1:41" ht="15.75" customHeight="1" outlineLevel="1" x14ac:dyDescent="0.25">
      <c r="A936" s="58">
        <f>1+A935</f>
        <v>2</v>
      </c>
      <c r="B936" s="59" t="s">
        <v>14</v>
      </c>
      <c r="C936" s="45">
        <v>1</v>
      </c>
      <c r="D936" s="45">
        <v>1</v>
      </c>
      <c r="E936" s="45">
        <v>1</v>
      </c>
      <c r="F936" s="60">
        <v>2.29</v>
      </c>
      <c r="G936" s="46">
        <v>6.65</v>
      </c>
      <c r="H936" s="46">
        <v>0.3</v>
      </c>
      <c r="I936" s="63"/>
      <c r="J936" s="63"/>
      <c r="K936" s="63"/>
      <c r="L936" s="63"/>
      <c r="M936" s="81"/>
      <c r="N936" s="28"/>
      <c r="O936" s="28"/>
      <c r="P936" s="81">
        <f>(($G936*$H936)+$F936)*$C936*$D936*$E936</f>
        <v>4.2850000000000001</v>
      </c>
      <c r="Q936" s="28">
        <f>(($F936))*$C936*$D936*$E936</f>
        <v>2.29</v>
      </c>
      <c r="R936" s="28">
        <f>(($F936))*$C936*$D936*$E936</f>
        <v>2.29</v>
      </c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9"/>
      <c r="AF936" s="39"/>
      <c r="AG936" s="43">
        <f>($F936+$G936)*AG$7</f>
        <v>0</v>
      </c>
      <c r="AH936" s="56">
        <f>((P936+R936)*$AH$7)+(Q936*$AH$8)</f>
        <v>1.4580912976190477</v>
      </c>
      <c r="AI936" s="56">
        <f>((P936+R936)*$AI$7)+(Q936*$AI$8)</f>
        <v>0.29248410000000002</v>
      </c>
      <c r="AJ936" s="56">
        <f>((P936+R936)*$AJ$7)+(Q936*$AJ$8)</f>
        <v>0.44592112499999992</v>
      </c>
      <c r="AK936" s="61">
        <f>Q936*$AK$8</f>
        <v>115.1641</v>
      </c>
      <c r="AL936" s="56">
        <f t="shared" si="653"/>
        <v>0</v>
      </c>
      <c r="AM936" s="43">
        <f>($F936+$G936)*AM$7</f>
        <v>0</v>
      </c>
      <c r="AN936" s="49"/>
      <c r="AO936" s="49"/>
    </row>
    <row r="937" spans="1:41" s="93" customFormat="1" ht="15.75" customHeight="1" outlineLevel="1" x14ac:dyDescent="0.25">
      <c r="A937" s="82">
        <f t="shared" ref="A937:A938" si="654">1+A936</f>
        <v>3</v>
      </c>
      <c r="B937" s="83" t="s">
        <v>59</v>
      </c>
      <c r="C937" s="84">
        <v>1</v>
      </c>
      <c r="D937" s="84">
        <v>1</v>
      </c>
      <c r="E937" s="84">
        <v>1</v>
      </c>
      <c r="F937" s="85">
        <v>1.92</v>
      </c>
      <c r="G937" s="86">
        <v>5.55</v>
      </c>
      <c r="H937" s="46">
        <v>0.35</v>
      </c>
      <c r="I937" s="87">
        <f>(($G937*$H937)+$F937)*$C937*$D937*$E937</f>
        <v>3.8624999999999998</v>
      </c>
      <c r="J937" s="88">
        <f>(($F937))*$C937*$D937*$E937</f>
        <v>1.92</v>
      </c>
      <c r="K937" s="88">
        <f t="shared" ref="K937:K938" si="655">(($F937))*$C937*$D937*$E937</f>
        <v>1.92</v>
      </c>
      <c r="L937" s="88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89"/>
      <c r="AD937" s="89"/>
      <c r="AE937" s="90"/>
      <c r="AF937" s="90"/>
      <c r="AG937" s="91">
        <f>($F937+$G937)*AG$7</f>
        <v>0</v>
      </c>
      <c r="AH937" s="91">
        <f>((I937+L937)*$AH$7)+(J937*$AH$8)</f>
        <v>1.0068084464285714</v>
      </c>
      <c r="AI937" s="91">
        <f>((I937+L937)*$AI$7)+(J937*$AI$8)</f>
        <v>0.20195954999999999</v>
      </c>
      <c r="AJ937" s="91">
        <f>((I937+L937)*$AJ$7)+(J937*$AJ$8)</f>
        <v>0.30790743749999994</v>
      </c>
      <c r="AK937" s="92">
        <f>J937*$AK$8</f>
        <v>96.556799999999996</v>
      </c>
      <c r="AL937" s="56">
        <f t="shared" si="653"/>
        <v>0</v>
      </c>
      <c r="AM937" s="91">
        <f>($F937+$G937)*AM$7</f>
        <v>0</v>
      </c>
      <c r="AN937" s="92"/>
      <c r="AO937" s="92"/>
    </row>
    <row r="938" spans="1:41" s="93" customFormat="1" ht="15.75" customHeight="1" outlineLevel="1" x14ac:dyDescent="0.25">
      <c r="A938" s="82">
        <f t="shared" si="654"/>
        <v>4</v>
      </c>
      <c r="B938" s="83" t="s">
        <v>65</v>
      </c>
      <c r="C938" s="84">
        <v>1</v>
      </c>
      <c r="D938" s="84">
        <v>1</v>
      </c>
      <c r="E938" s="84">
        <v>1</v>
      </c>
      <c r="F938" s="85">
        <v>1.0129999999999999</v>
      </c>
      <c r="G938" s="86">
        <v>4.2</v>
      </c>
      <c r="H938" s="86">
        <f>H937+H937</f>
        <v>0.7</v>
      </c>
      <c r="I938" s="87">
        <f>(($G938*$H938)+$F938)*$C938*$D938*$E938</f>
        <v>3.9529999999999998</v>
      </c>
      <c r="J938" s="88">
        <f>(($F938))*$C938*$D938*$E938</f>
        <v>1.0129999999999999</v>
      </c>
      <c r="K938" s="88">
        <f t="shared" si="655"/>
        <v>1.0129999999999999</v>
      </c>
      <c r="L938" s="88">
        <f>F938*0.25</f>
        <v>0.25324999999999998</v>
      </c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89"/>
      <c r="AD938" s="89"/>
      <c r="AE938" s="90"/>
      <c r="AF938" s="90"/>
      <c r="AG938" s="91">
        <f t="shared" ref="AG938" si="656">($F938+$G938)*AG$7</f>
        <v>0</v>
      </c>
      <c r="AH938" s="91">
        <f>((I938+L938)*$AH$7)+(J938*$AH$8)</f>
        <v>0.81462926845238093</v>
      </c>
      <c r="AI938" s="91">
        <f>((I938+L938)*$AI$7)+(J938*$AI$8)</f>
        <v>0.16340959500000002</v>
      </c>
      <c r="AJ938" s="91">
        <f>((I938+L938)*$AJ$7)+(J938*$AJ$8)</f>
        <v>0.24913419374999995</v>
      </c>
      <c r="AK938" s="92">
        <f>J938*$AK$8</f>
        <v>50.943769999999994</v>
      </c>
      <c r="AL938" s="56">
        <f t="shared" si="653"/>
        <v>0.25324999999999998</v>
      </c>
      <c r="AM938" s="91">
        <f t="shared" ref="AM938" si="657">($F938+$G938)*AM$7</f>
        <v>0</v>
      </c>
      <c r="AN938" s="92"/>
      <c r="AO938" s="92"/>
    </row>
    <row r="939" spans="1:41" ht="15.75" customHeight="1" outlineLevel="1" x14ac:dyDescent="0.25">
      <c r="A939" s="58">
        <v>5</v>
      </c>
      <c r="B939" s="59" t="s">
        <v>66</v>
      </c>
      <c r="C939" s="45">
        <v>1</v>
      </c>
      <c r="D939" s="45">
        <v>1</v>
      </c>
      <c r="E939" s="45">
        <v>1</v>
      </c>
      <c r="F939" s="60">
        <v>3.64</v>
      </c>
      <c r="G939" s="46">
        <v>7.8</v>
      </c>
      <c r="H939" s="46">
        <v>0.35</v>
      </c>
      <c r="I939" s="81">
        <f>(($G939*$H939)+$F939)*$C939*$D939*$E939</f>
        <v>6.37</v>
      </c>
      <c r="J939" s="28">
        <f t="shared" ref="J939:K940" si="658">(($F939))*$C939*$D939*$E939</f>
        <v>3.64</v>
      </c>
      <c r="K939" s="28">
        <f t="shared" si="658"/>
        <v>3.64</v>
      </c>
      <c r="L939" s="2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9"/>
      <c r="AF939" s="39"/>
      <c r="AG939" s="43">
        <f>($F939+$G939)*AG$7</f>
        <v>0</v>
      </c>
      <c r="AH939" s="56">
        <f>((I939+L939)*$AH$7)+(J939*$AH$8)</f>
        <v>1.7842175</v>
      </c>
      <c r="AI939" s="56">
        <f>((I939+L939)*$AI$7)+(J939*$AI$8)</f>
        <v>0.35790300000000003</v>
      </c>
      <c r="AJ939" s="56">
        <f>((I939+L939)*$AJ$7)+(J939*$AJ$8)</f>
        <v>0.54565874999999997</v>
      </c>
      <c r="AK939" s="61">
        <f>J939*$AK$8</f>
        <v>183.0556</v>
      </c>
      <c r="AL939" s="56">
        <f t="shared" si="653"/>
        <v>0</v>
      </c>
      <c r="AM939" s="43">
        <f>($F939+$G939)*AM$7</f>
        <v>0</v>
      </c>
      <c r="AN939" s="49"/>
      <c r="AO939" s="49"/>
    </row>
    <row r="940" spans="1:41" ht="15.75" customHeight="1" outlineLevel="1" x14ac:dyDescent="0.25">
      <c r="A940" s="58">
        <f t="shared" ref="A940" si="659">1+A939</f>
        <v>6</v>
      </c>
      <c r="B940" s="59" t="s">
        <v>67</v>
      </c>
      <c r="C940" s="45">
        <v>1</v>
      </c>
      <c r="D940" s="45">
        <v>1</v>
      </c>
      <c r="E940" s="45">
        <v>1</v>
      </c>
      <c r="F940" s="60">
        <v>2.9</v>
      </c>
      <c r="G940" s="46">
        <v>7.05</v>
      </c>
      <c r="H940" s="46">
        <v>0.35</v>
      </c>
      <c r="I940" s="81">
        <f>(($G940*$H940)+$F940)*$C940*$D940*$E940</f>
        <v>5.3674999999999997</v>
      </c>
      <c r="J940" s="28">
        <f t="shared" si="658"/>
        <v>2.9</v>
      </c>
      <c r="K940" s="28">
        <f t="shared" si="658"/>
        <v>2.9</v>
      </c>
      <c r="L940" s="2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9"/>
      <c r="AF940" s="39"/>
      <c r="AG940" s="43">
        <f>($F940+$G940)*AG$7</f>
        <v>0</v>
      </c>
      <c r="AH940" s="56">
        <f>((I940+L940)*$AH$7)+(J940*$AH$8)</f>
        <v>1.4597251964285713</v>
      </c>
      <c r="AI940" s="56">
        <f>((I940+L940)*$AI$7)+(J940*$AI$8)</f>
        <v>0.29281184999999998</v>
      </c>
      <c r="AJ940" s="56">
        <f>((I940+L940)*$AJ$7)+(J940*$AJ$8)</f>
        <v>0.44642081249999999</v>
      </c>
      <c r="AK940" s="61">
        <f>J940*$AK$8</f>
        <v>145.84099999999998</v>
      </c>
      <c r="AL940" s="56">
        <f t="shared" si="653"/>
        <v>0</v>
      </c>
      <c r="AM940" s="43">
        <f>($F940+$G940)*AM$7</f>
        <v>0</v>
      </c>
      <c r="AN940" s="49"/>
      <c r="AO940" s="49"/>
    </row>
    <row r="941" spans="1:41" ht="15.75" customHeight="1" outlineLevel="1" x14ac:dyDescent="0.25">
      <c r="A941" s="58"/>
      <c r="B941" s="59"/>
      <c r="C941" s="94"/>
      <c r="D941" s="94"/>
      <c r="E941" s="94"/>
      <c r="F941" s="60"/>
      <c r="G941" s="60"/>
      <c r="H941" s="60"/>
      <c r="I941" s="81"/>
      <c r="J941" s="28"/>
      <c r="K941" s="28"/>
      <c r="L941" s="28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  <c r="AA941" s="95"/>
      <c r="AB941" s="95"/>
      <c r="AC941" s="95"/>
      <c r="AD941" s="95"/>
      <c r="AE941" s="96"/>
      <c r="AF941" s="96"/>
      <c r="AG941" s="97"/>
      <c r="AH941" s="98"/>
      <c r="AI941" s="98"/>
      <c r="AJ941" s="98"/>
      <c r="AK941" s="54"/>
      <c r="AL941" s="54"/>
      <c r="AM941" s="97"/>
      <c r="AN941" s="28"/>
      <c r="AO941" s="28"/>
    </row>
    <row r="942" spans="1:41" ht="15.75" customHeight="1" outlineLevel="1" x14ac:dyDescent="0.25">
      <c r="A942" s="33"/>
      <c r="B942" s="44" t="s">
        <v>196</v>
      </c>
      <c r="C942" s="45"/>
      <c r="D942" s="45"/>
      <c r="E942" s="45"/>
      <c r="F942" s="46"/>
      <c r="G942" s="46"/>
      <c r="H942" s="46"/>
      <c r="I942" s="38"/>
      <c r="J942" s="46"/>
      <c r="K942" s="46"/>
      <c r="L942" s="46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9"/>
      <c r="AF942" s="39"/>
      <c r="AG942" s="47"/>
      <c r="AH942" s="47"/>
      <c r="AI942" s="47"/>
      <c r="AJ942" s="48"/>
      <c r="AK942" s="49"/>
      <c r="AL942" s="49"/>
      <c r="AM942" s="47"/>
      <c r="AN942" s="49"/>
      <c r="AO942" s="49"/>
    </row>
    <row r="943" spans="1:41" ht="15.75" customHeight="1" outlineLevel="1" x14ac:dyDescent="0.25">
      <c r="A943" s="58">
        <v>1</v>
      </c>
      <c r="B943" s="59" t="s">
        <v>63</v>
      </c>
      <c r="C943" s="45">
        <v>1</v>
      </c>
      <c r="D943" s="45">
        <v>1</v>
      </c>
      <c r="E943" s="45">
        <v>1</v>
      </c>
      <c r="F943" s="60">
        <v>6.22</v>
      </c>
      <c r="G943" s="46">
        <v>10.65</v>
      </c>
      <c r="H943" s="46">
        <v>0.3</v>
      </c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81">
        <f>(($G943*$H943)+$F943)*$C943*$D943*$E943</f>
        <v>9.4149999999999991</v>
      </c>
      <c r="T943" s="28">
        <f>(($F943))*$C943*$D943*$E943</f>
        <v>6.22</v>
      </c>
      <c r="U943" s="28">
        <f>(($F943))*$C943*$D943*$E943</f>
        <v>6.22</v>
      </c>
      <c r="V943" s="38"/>
      <c r="W943" s="38"/>
      <c r="X943" s="38"/>
      <c r="Y943" s="38"/>
      <c r="Z943" s="38"/>
      <c r="AA943" s="38"/>
      <c r="AB943" s="38"/>
      <c r="AC943" s="38"/>
      <c r="AD943" s="38"/>
      <c r="AE943" s="39"/>
      <c r="AF943" s="39"/>
      <c r="AG943" s="43">
        <f t="shared" ref="AG943:AG948" si="660">($F943+$G943)*AG$7</f>
        <v>0</v>
      </c>
      <c r="AH943" s="56">
        <f>((S943+U943)*$AH$7)+(T943*$AH$8)</f>
        <v>3.6697367261904761</v>
      </c>
      <c r="AI943" s="56">
        <f>((S943+U943)*$AI$7)+(T943*$AI$8)</f>
        <v>0.73612650000000002</v>
      </c>
      <c r="AJ943" s="56">
        <f>((S943+U943)*$AJ$7)+(T943*$AJ$8)</f>
        <v>1.1222981249999997</v>
      </c>
      <c r="AK943" s="61">
        <f>T943*$AK$8</f>
        <v>312.80379999999997</v>
      </c>
      <c r="AL943" s="56">
        <f t="shared" ref="AL943:AL948" si="661">($L943)*AL$8</f>
        <v>0</v>
      </c>
      <c r="AM943" s="43">
        <f t="shared" ref="AM943:AM948" si="662">($F943+$G943)*AM$7</f>
        <v>0</v>
      </c>
      <c r="AN943" s="49"/>
      <c r="AO943" s="49"/>
    </row>
    <row r="944" spans="1:41" ht="15.75" customHeight="1" outlineLevel="1" x14ac:dyDescent="0.25">
      <c r="A944" s="58">
        <f>1+A943</f>
        <v>2</v>
      </c>
      <c r="B944" s="59" t="s">
        <v>14</v>
      </c>
      <c r="C944" s="45">
        <v>1</v>
      </c>
      <c r="D944" s="45">
        <v>1</v>
      </c>
      <c r="E944" s="45">
        <v>1</v>
      </c>
      <c r="F944" s="60">
        <v>2.29</v>
      </c>
      <c r="G944" s="46">
        <v>6.65</v>
      </c>
      <c r="H944" s="46">
        <v>0.3</v>
      </c>
      <c r="I944" s="63"/>
      <c r="J944" s="63"/>
      <c r="K944" s="63"/>
      <c r="L944" s="63"/>
      <c r="M944" s="81"/>
      <c r="N944" s="28"/>
      <c r="O944" s="28"/>
      <c r="P944" s="81">
        <f>(($G944*$H944)+$F944)*$C944*$D944*$E944</f>
        <v>4.2850000000000001</v>
      </c>
      <c r="Q944" s="28">
        <f>(($F944))*$C944*$D944*$E944</f>
        <v>2.29</v>
      </c>
      <c r="R944" s="28">
        <f>(($F944))*$C944*$D944*$E944</f>
        <v>2.29</v>
      </c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9"/>
      <c r="AF944" s="39"/>
      <c r="AG944" s="43">
        <f t="shared" si="660"/>
        <v>0</v>
      </c>
      <c r="AH944" s="56">
        <f>((P944+R944)*$AH$7)+(Q944*$AH$8)</f>
        <v>1.4580912976190477</v>
      </c>
      <c r="AI944" s="56">
        <f>((P944+R944)*$AI$7)+(Q944*$AI$8)</f>
        <v>0.29248410000000002</v>
      </c>
      <c r="AJ944" s="56">
        <f>((P944+R944)*$AJ$7)+(Q944*$AJ$8)</f>
        <v>0.44592112499999992</v>
      </c>
      <c r="AK944" s="61">
        <f>Q944*$AK$8</f>
        <v>115.1641</v>
      </c>
      <c r="AL944" s="56">
        <f t="shared" si="661"/>
        <v>0</v>
      </c>
      <c r="AM944" s="43">
        <f t="shared" si="662"/>
        <v>0</v>
      </c>
      <c r="AN944" s="49"/>
      <c r="AO944" s="49"/>
    </row>
    <row r="945" spans="1:41" s="93" customFormat="1" ht="15.75" customHeight="1" outlineLevel="1" x14ac:dyDescent="0.25">
      <c r="A945" s="82">
        <v>3</v>
      </c>
      <c r="B945" s="83" t="s">
        <v>59</v>
      </c>
      <c r="C945" s="84">
        <v>1</v>
      </c>
      <c r="D945" s="84">
        <v>1</v>
      </c>
      <c r="E945" s="84">
        <v>1</v>
      </c>
      <c r="F945" s="85">
        <v>1.92</v>
      </c>
      <c r="G945" s="86">
        <v>5.55</v>
      </c>
      <c r="H945" s="46">
        <v>0.35</v>
      </c>
      <c r="I945" s="87">
        <f>(($G945*$H945)+$F945)*$C945*$D945*$E945</f>
        <v>3.8624999999999998</v>
      </c>
      <c r="J945" s="88">
        <f>(($F945))*$C945*$D945*$E945</f>
        <v>1.92</v>
      </c>
      <c r="K945" s="88">
        <f>(($F945))*$C945*$D945*$E945</f>
        <v>1.92</v>
      </c>
      <c r="L945" s="88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89"/>
      <c r="AD945" s="89"/>
      <c r="AE945" s="90"/>
      <c r="AF945" s="90"/>
      <c r="AG945" s="91">
        <f t="shared" si="660"/>
        <v>0</v>
      </c>
      <c r="AH945" s="91">
        <f>((I945+L945)*$AH$7)+(J945*$AH$8)</f>
        <v>1.0068084464285714</v>
      </c>
      <c r="AI945" s="91">
        <f>((I945+L945)*$AI$7)+(J945*$AI$8)</f>
        <v>0.20195954999999999</v>
      </c>
      <c r="AJ945" s="91">
        <f>((I945+L945)*$AJ$7)+(J945*$AJ$8)</f>
        <v>0.30790743749999994</v>
      </c>
      <c r="AK945" s="92">
        <f>J945*$AK$8</f>
        <v>96.556799999999996</v>
      </c>
      <c r="AL945" s="56">
        <f t="shared" si="661"/>
        <v>0</v>
      </c>
      <c r="AM945" s="91">
        <f t="shared" si="662"/>
        <v>0</v>
      </c>
      <c r="AN945" s="92"/>
      <c r="AO945" s="92"/>
    </row>
    <row r="946" spans="1:41" s="93" customFormat="1" ht="15.75" customHeight="1" outlineLevel="1" x14ac:dyDescent="0.25">
      <c r="A946" s="82">
        <f>1+A945</f>
        <v>4</v>
      </c>
      <c r="B946" s="83" t="s">
        <v>65</v>
      </c>
      <c r="C946" s="84">
        <v>1</v>
      </c>
      <c r="D946" s="84">
        <v>1</v>
      </c>
      <c r="E946" s="84">
        <v>1</v>
      </c>
      <c r="F946" s="85">
        <v>1.0129999999999999</v>
      </c>
      <c r="G946" s="86">
        <v>4.2</v>
      </c>
      <c r="H946" s="86">
        <f>H945+H945</f>
        <v>0.7</v>
      </c>
      <c r="I946" s="87">
        <f>(($G946*$H946)+$F946)*$C946*$D946*$E946</f>
        <v>3.9529999999999998</v>
      </c>
      <c r="J946" s="88">
        <f>(($F946))*$C946*$D946*$E946</f>
        <v>1.0129999999999999</v>
      </c>
      <c r="K946" s="88">
        <f>(($F946))*$C946*$D946*$E946</f>
        <v>1.0129999999999999</v>
      </c>
      <c r="L946" s="88">
        <f>F946*0.25</f>
        <v>0.25324999999999998</v>
      </c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89"/>
      <c r="AD946" s="89"/>
      <c r="AE946" s="90"/>
      <c r="AF946" s="90"/>
      <c r="AG946" s="91">
        <f t="shared" si="660"/>
        <v>0</v>
      </c>
      <c r="AH946" s="91">
        <f>((I946+L946)*$AH$7)+(J946*$AH$8)</f>
        <v>0.81462926845238093</v>
      </c>
      <c r="AI946" s="91">
        <f>((I946+L946)*$AI$7)+(J946*$AI$8)</f>
        <v>0.16340959500000002</v>
      </c>
      <c r="AJ946" s="91">
        <f>((I946+L946)*$AJ$7)+(J946*$AJ$8)</f>
        <v>0.24913419374999995</v>
      </c>
      <c r="AK946" s="92">
        <f>J946*$AK$8</f>
        <v>50.943769999999994</v>
      </c>
      <c r="AL946" s="56">
        <f t="shared" si="661"/>
        <v>0.25324999999999998</v>
      </c>
      <c r="AM946" s="91">
        <f t="shared" si="662"/>
        <v>0</v>
      </c>
      <c r="AN946" s="92"/>
      <c r="AO946" s="92"/>
    </row>
    <row r="947" spans="1:41" ht="15.75" customHeight="1" outlineLevel="1" x14ac:dyDescent="0.25">
      <c r="A947" s="58">
        <v>5</v>
      </c>
      <c r="B947" s="59" t="s">
        <v>66</v>
      </c>
      <c r="C947" s="45">
        <v>1</v>
      </c>
      <c r="D947" s="45">
        <v>1</v>
      </c>
      <c r="E947" s="45">
        <v>1</v>
      </c>
      <c r="F947" s="60">
        <v>3.64</v>
      </c>
      <c r="G947" s="46">
        <v>7.8</v>
      </c>
      <c r="H947" s="46">
        <v>0.35</v>
      </c>
      <c r="I947" s="81">
        <f>(($G947*$H947)+$F947)*$C947*$D947*$E947</f>
        <v>6.37</v>
      </c>
      <c r="J947" s="28">
        <f t="shared" ref="J947:K948" si="663">(($F947))*$C947*$D947*$E947</f>
        <v>3.64</v>
      </c>
      <c r="K947" s="28">
        <f t="shared" si="663"/>
        <v>3.64</v>
      </c>
      <c r="L947" s="2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9"/>
      <c r="AF947" s="39"/>
      <c r="AG947" s="43">
        <f t="shared" si="660"/>
        <v>0</v>
      </c>
      <c r="AH947" s="56">
        <f>((I947+L947)*$AH$7)+(J947*$AH$8)</f>
        <v>1.7842175</v>
      </c>
      <c r="AI947" s="56">
        <f>((I947+L947)*$AI$7)+(J947*$AI$8)</f>
        <v>0.35790300000000003</v>
      </c>
      <c r="AJ947" s="56">
        <f>((I947+L947)*$AJ$7)+(J947*$AJ$8)</f>
        <v>0.54565874999999997</v>
      </c>
      <c r="AK947" s="61">
        <f>J947*$AK$8</f>
        <v>183.0556</v>
      </c>
      <c r="AL947" s="56">
        <f t="shared" si="661"/>
        <v>0</v>
      </c>
      <c r="AM947" s="43">
        <f t="shared" si="662"/>
        <v>0</v>
      </c>
      <c r="AN947" s="49"/>
      <c r="AO947" s="49"/>
    </row>
    <row r="948" spans="1:41" ht="15.75" customHeight="1" outlineLevel="1" x14ac:dyDescent="0.25">
      <c r="A948" s="58">
        <f t="shared" ref="A948" si="664">1+A947</f>
        <v>6</v>
      </c>
      <c r="B948" s="59" t="s">
        <v>67</v>
      </c>
      <c r="C948" s="45">
        <v>1</v>
      </c>
      <c r="D948" s="45">
        <v>1</v>
      </c>
      <c r="E948" s="45">
        <v>1</v>
      </c>
      <c r="F948" s="60">
        <v>2.9</v>
      </c>
      <c r="G948" s="46">
        <v>7.05</v>
      </c>
      <c r="H948" s="46">
        <v>0.35</v>
      </c>
      <c r="I948" s="81">
        <f>(($G948*$H948)+$F948)*$C948*$D948*$E948</f>
        <v>5.3674999999999997</v>
      </c>
      <c r="J948" s="28">
        <f t="shared" si="663"/>
        <v>2.9</v>
      </c>
      <c r="K948" s="28">
        <f t="shared" si="663"/>
        <v>2.9</v>
      </c>
      <c r="L948" s="2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9"/>
      <c r="AF948" s="39"/>
      <c r="AG948" s="43">
        <f t="shared" si="660"/>
        <v>0</v>
      </c>
      <c r="AH948" s="56">
        <f>((I948+L948)*$AH$7)+(J948*$AH$8)</f>
        <v>1.4597251964285713</v>
      </c>
      <c r="AI948" s="56">
        <f>((I948+L948)*$AI$7)+(J948*$AI$8)</f>
        <v>0.29281184999999998</v>
      </c>
      <c r="AJ948" s="56">
        <f>((I948+L948)*$AJ$7)+(J948*$AJ$8)</f>
        <v>0.44642081249999999</v>
      </c>
      <c r="AK948" s="61">
        <f>J948*$AK$8</f>
        <v>145.84099999999998</v>
      </c>
      <c r="AL948" s="56">
        <f t="shared" si="661"/>
        <v>0</v>
      </c>
      <c r="AM948" s="43">
        <f t="shared" si="662"/>
        <v>0</v>
      </c>
      <c r="AN948" s="49"/>
      <c r="AO948" s="49"/>
    </row>
    <row r="949" spans="1:41" ht="15.75" customHeight="1" outlineLevel="1" x14ac:dyDescent="0.25">
      <c r="A949" s="99"/>
      <c r="B949" s="34"/>
      <c r="C949" s="35"/>
      <c r="D949" s="35"/>
      <c r="E949" s="35"/>
      <c r="F949" s="36"/>
      <c r="G949" s="37"/>
      <c r="H949" s="37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81"/>
      <c r="T949" s="28"/>
      <c r="U949" s="28"/>
      <c r="V949" s="38"/>
      <c r="W949" s="38"/>
      <c r="X949" s="38"/>
      <c r="Y949" s="38"/>
      <c r="Z949" s="38"/>
      <c r="AA949" s="38"/>
      <c r="AB949" s="38"/>
      <c r="AC949" s="38"/>
      <c r="AD949" s="38"/>
      <c r="AE949" s="39"/>
      <c r="AF949" s="39"/>
      <c r="AG949" s="40"/>
      <c r="AH949" s="41"/>
      <c r="AI949" s="41"/>
      <c r="AJ949" s="41"/>
      <c r="AK949" s="42"/>
      <c r="AL949" s="42"/>
      <c r="AM949" s="40"/>
      <c r="AN949" s="100"/>
      <c r="AO949" s="100"/>
    </row>
    <row r="950" spans="1:41" ht="15.75" customHeight="1" outlineLevel="1" x14ac:dyDescent="0.25">
      <c r="A950" s="33"/>
      <c r="B950" s="44" t="s">
        <v>197</v>
      </c>
      <c r="C950" s="45"/>
      <c r="D950" s="45"/>
      <c r="E950" s="45"/>
      <c r="F950" s="46"/>
      <c r="G950" s="46"/>
      <c r="H950" s="46"/>
      <c r="I950" s="38"/>
      <c r="J950" s="46"/>
      <c r="K950" s="46"/>
      <c r="L950" s="46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9"/>
      <c r="AF950" s="39"/>
      <c r="AG950" s="47"/>
      <c r="AH950" s="47"/>
      <c r="AI950" s="47"/>
      <c r="AJ950" s="48"/>
      <c r="AK950" s="49"/>
      <c r="AL950" s="49"/>
      <c r="AM950" s="47"/>
      <c r="AN950" s="49"/>
      <c r="AO950" s="49"/>
    </row>
    <row r="951" spans="1:41" ht="15.75" customHeight="1" outlineLevel="1" x14ac:dyDescent="0.25">
      <c r="A951" s="58">
        <v>1</v>
      </c>
      <c r="B951" s="59" t="s">
        <v>63</v>
      </c>
      <c r="C951" s="45">
        <v>1</v>
      </c>
      <c r="D951" s="45">
        <v>1</v>
      </c>
      <c r="E951" s="45">
        <v>1</v>
      </c>
      <c r="F951" s="60">
        <v>6.22</v>
      </c>
      <c r="G951" s="46">
        <v>10.65</v>
      </c>
      <c r="H951" s="46">
        <v>0.3</v>
      </c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81">
        <f>(($G951*$H951)+$F951)*$C951*$D951*$E951</f>
        <v>9.4149999999999991</v>
      </c>
      <c r="T951" s="28">
        <f>(($F951))*$C951*$D951*$E951</f>
        <v>6.22</v>
      </c>
      <c r="U951" s="28">
        <f>(($F951))*$C951*$D951*$E951</f>
        <v>6.22</v>
      </c>
      <c r="V951" s="38"/>
      <c r="W951" s="38"/>
      <c r="X951" s="38"/>
      <c r="Y951" s="38"/>
      <c r="Z951" s="38"/>
      <c r="AA951" s="38"/>
      <c r="AB951" s="38"/>
      <c r="AC951" s="38"/>
      <c r="AD951" s="38"/>
      <c r="AE951" s="39"/>
      <c r="AF951" s="39"/>
      <c r="AG951" s="43">
        <f>($F951+$G951)*AG$7</f>
        <v>0</v>
      </c>
      <c r="AH951" s="56">
        <f>((S951+U951)*$AH$7)+(T951*$AH$8)</f>
        <v>3.6697367261904761</v>
      </c>
      <c r="AI951" s="56">
        <f>((S951+U951)*$AI$7)+(T951*$AI$8)</f>
        <v>0.73612650000000002</v>
      </c>
      <c r="AJ951" s="56">
        <f>((S951+U951)*$AJ$7)+(T951*$AJ$8)</f>
        <v>1.1222981249999997</v>
      </c>
      <c r="AK951" s="61">
        <f>T951*$AK$8</f>
        <v>312.80379999999997</v>
      </c>
      <c r="AL951" s="56">
        <f t="shared" ref="AL951:AL956" si="665">($L951)*AL$8</f>
        <v>0</v>
      </c>
      <c r="AM951" s="43">
        <f>($F951+$G951)*AM$7</f>
        <v>0</v>
      </c>
      <c r="AN951" s="49"/>
      <c r="AO951" s="49"/>
    </row>
    <row r="952" spans="1:41" ht="15.75" customHeight="1" outlineLevel="1" x14ac:dyDescent="0.25">
      <c r="A952" s="58">
        <f>1+A951</f>
        <v>2</v>
      </c>
      <c r="B952" s="59" t="s">
        <v>14</v>
      </c>
      <c r="C952" s="45">
        <v>1</v>
      </c>
      <c r="D952" s="45">
        <v>1</v>
      </c>
      <c r="E952" s="45">
        <v>1</v>
      </c>
      <c r="F952" s="60">
        <v>2.29</v>
      </c>
      <c r="G952" s="46">
        <v>6.65</v>
      </c>
      <c r="H952" s="46">
        <v>0.3</v>
      </c>
      <c r="I952" s="63"/>
      <c r="J952" s="63"/>
      <c r="K952" s="63"/>
      <c r="L952" s="63"/>
      <c r="M952" s="81"/>
      <c r="N952" s="28"/>
      <c r="O952" s="28"/>
      <c r="P952" s="81">
        <f>(($G952*$H952)+$F952)*$C952*$D952*$E952</f>
        <v>4.2850000000000001</v>
      </c>
      <c r="Q952" s="28">
        <f>(($F952))*$C952*$D952*$E952</f>
        <v>2.29</v>
      </c>
      <c r="R952" s="28">
        <f>(($F952))*$C952*$D952*$E952</f>
        <v>2.29</v>
      </c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9"/>
      <c r="AF952" s="39"/>
      <c r="AG952" s="43">
        <f>($F952+$G952)*AG$7</f>
        <v>0</v>
      </c>
      <c r="AH952" s="56">
        <f>((P952+R952)*$AH$7)+(Q952*$AH$8)</f>
        <v>1.4580912976190477</v>
      </c>
      <c r="AI952" s="56">
        <f>((P952+R952)*$AI$7)+(Q952*$AI$8)</f>
        <v>0.29248410000000002</v>
      </c>
      <c r="AJ952" s="56">
        <f>((P952+R952)*$AJ$7)+(Q952*$AJ$8)</f>
        <v>0.44592112499999992</v>
      </c>
      <c r="AK952" s="61">
        <f>Q952*$AK$8</f>
        <v>115.1641</v>
      </c>
      <c r="AL952" s="56">
        <f t="shared" si="665"/>
        <v>0</v>
      </c>
      <c r="AM952" s="43">
        <f>($F952+$G952)*AM$7</f>
        <v>0</v>
      </c>
      <c r="AN952" s="49"/>
      <c r="AO952" s="49"/>
    </row>
    <row r="953" spans="1:41" s="93" customFormat="1" ht="15.75" customHeight="1" outlineLevel="1" x14ac:dyDescent="0.25">
      <c r="A953" s="82">
        <f t="shared" ref="A953:A954" si="666">1+A952</f>
        <v>3</v>
      </c>
      <c r="B953" s="83" t="s">
        <v>59</v>
      </c>
      <c r="C953" s="84">
        <v>1</v>
      </c>
      <c r="D953" s="84">
        <v>1</v>
      </c>
      <c r="E953" s="84">
        <v>1</v>
      </c>
      <c r="F953" s="85">
        <v>1.72</v>
      </c>
      <c r="G953" s="86">
        <v>5.25</v>
      </c>
      <c r="H953" s="46">
        <v>0.35</v>
      </c>
      <c r="I953" s="87">
        <f>(($G953*$H953)+$F953)*$C953*$D953*$E953</f>
        <v>3.5575000000000001</v>
      </c>
      <c r="J953" s="88">
        <f>(($F953))*$C953*$D953*$E953</f>
        <v>1.72</v>
      </c>
      <c r="K953" s="88">
        <f t="shared" ref="K953:K954" si="667">(($F953))*$C953*$D953*$E953</f>
        <v>1.72</v>
      </c>
      <c r="L953" s="88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89"/>
      <c r="AD953" s="89"/>
      <c r="AE953" s="90"/>
      <c r="AF953" s="90"/>
      <c r="AG953" s="91">
        <f>($F953+$G953)*AG$7</f>
        <v>0</v>
      </c>
      <c r="AH953" s="91">
        <f>((I953+L953)*$AH$7)+(J953*$AH$8)</f>
        <v>0.91465655357142861</v>
      </c>
      <c r="AI953" s="91">
        <f>((I953+L953)*$AI$7)+(J953*$AI$8)</f>
        <v>0.18347445000000001</v>
      </c>
      <c r="AJ953" s="91">
        <f>((I953+L953)*$AJ$7)+(J953*$AJ$8)</f>
        <v>0.27972506249999995</v>
      </c>
      <c r="AK953" s="92">
        <f>J953*$AK$8</f>
        <v>86.498800000000003</v>
      </c>
      <c r="AL953" s="56">
        <f t="shared" si="665"/>
        <v>0</v>
      </c>
      <c r="AM953" s="91">
        <f>($F953+$G953)*AM$7</f>
        <v>0</v>
      </c>
      <c r="AN953" s="92"/>
      <c r="AO953" s="92"/>
    </row>
    <row r="954" spans="1:41" s="93" customFormat="1" ht="15.75" customHeight="1" outlineLevel="1" x14ac:dyDescent="0.25">
      <c r="A954" s="82">
        <f t="shared" si="666"/>
        <v>4</v>
      </c>
      <c r="B954" s="83" t="s">
        <v>65</v>
      </c>
      <c r="C954" s="84">
        <v>1</v>
      </c>
      <c r="D954" s="84">
        <v>1</v>
      </c>
      <c r="E954" s="84">
        <v>1</v>
      </c>
      <c r="F954" s="85">
        <v>1.0129999999999999</v>
      </c>
      <c r="G954" s="86">
        <v>4.2</v>
      </c>
      <c r="H954" s="86">
        <f>H953+H953</f>
        <v>0.7</v>
      </c>
      <c r="I954" s="87">
        <f>(($G954*$H954)+$F954)*$C954*$D954*$E954</f>
        <v>3.9529999999999998</v>
      </c>
      <c r="J954" s="88">
        <f>(($F954))*$C954*$D954*$E954</f>
        <v>1.0129999999999999</v>
      </c>
      <c r="K954" s="88">
        <f t="shared" si="667"/>
        <v>1.0129999999999999</v>
      </c>
      <c r="L954" s="88">
        <f>F954*0.25</f>
        <v>0.25324999999999998</v>
      </c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89"/>
      <c r="AD954" s="89"/>
      <c r="AE954" s="90"/>
      <c r="AF954" s="90"/>
      <c r="AG954" s="91">
        <f t="shared" ref="AG954" si="668">($F954+$G954)*AG$7</f>
        <v>0</v>
      </c>
      <c r="AH954" s="91">
        <f>((I954+L954)*$AH$7)+(J954*$AH$8)</f>
        <v>0.81462926845238093</v>
      </c>
      <c r="AI954" s="91">
        <f>((I954+L954)*$AI$7)+(J954*$AI$8)</f>
        <v>0.16340959500000002</v>
      </c>
      <c r="AJ954" s="91">
        <f>((I954+L954)*$AJ$7)+(J954*$AJ$8)</f>
        <v>0.24913419374999995</v>
      </c>
      <c r="AK954" s="92">
        <f>J954*$AK$8</f>
        <v>50.943769999999994</v>
      </c>
      <c r="AL954" s="56">
        <f t="shared" si="665"/>
        <v>0.25324999999999998</v>
      </c>
      <c r="AM954" s="91">
        <f t="shared" ref="AM954" si="669">($F954+$G954)*AM$7</f>
        <v>0</v>
      </c>
      <c r="AN954" s="92"/>
      <c r="AO954" s="92"/>
    </row>
    <row r="955" spans="1:41" ht="15.75" customHeight="1" outlineLevel="1" x14ac:dyDescent="0.25">
      <c r="A955" s="58">
        <v>5</v>
      </c>
      <c r="B955" s="59" t="s">
        <v>66</v>
      </c>
      <c r="C955" s="45">
        <v>1</v>
      </c>
      <c r="D955" s="45">
        <v>1</v>
      </c>
      <c r="E955" s="45">
        <v>1</v>
      </c>
      <c r="F955" s="60">
        <v>3.17</v>
      </c>
      <c r="G955" s="46">
        <v>7.4</v>
      </c>
      <c r="H955" s="46">
        <v>0.35</v>
      </c>
      <c r="I955" s="81">
        <f>(($G955*$H955)+$F955)*$C955*$D955*$E955</f>
        <v>5.76</v>
      </c>
      <c r="J955" s="28">
        <f t="shared" ref="J955:K955" si="670">(($F955))*$C955*$D955*$E955</f>
        <v>3.17</v>
      </c>
      <c r="K955" s="28">
        <f t="shared" si="670"/>
        <v>3.17</v>
      </c>
      <c r="L955" s="2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9"/>
      <c r="AF955" s="39"/>
      <c r="AG955" s="43">
        <f>($F955+$G955)*AG$7</f>
        <v>0</v>
      </c>
      <c r="AH955" s="56">
        <f>((I955+L955)*$AH$7)+(J955*$AH$8)</f>
        <v>1.5816140476190474</v>
      </c>
      <c r="AI955" s="56">
        <f>((I955+L955)*$AI$7)+(J955*$AI$8)</f>
        <v>0.31726200000000004</v>
      </c>
      <c r="AJ955" s="56">
        <f>((I955+L955)*$AJ$7)+(J955*$AJ$8)</f>
        <v>0.48369749999999995</v>
      </c>
      <c r="AK955" s="61">
        <f>J955*$AK$8</f>
        <v>159.41929999999999</v>
      </c>
      <c r="AL955" s="56">
        <f t="shared" si="665"/>
        <v>0</v>
      </c>
      <c r="AM955" s="43">
        <f>($F955+$G955)*AM$7</f>
        <v>0</v>
      </c>
      <c r="AN955" s="49"/>
      <c r="AO955" s="49"/>
    </row>
    <row r="956" spans="1:41" ht="15.75" customHeight="1" outlineLevel="1" x14ac:dyDescent="0.25">
      <c r="A956" s="99"/>
      <c r="B956" s="34"/>
      <c r="C956" s="35"/>
      <c r="D956" s="35"/>
      <c r="E956" s="35"/>
      <c r="F956" s="36"/>
      <c r="G956" s="37"/>
      <c r="H956" s="37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81"/>
      <c r="T956" s="28"/>
      <c r="U956" s="28"/>
      <c r="V956" s="38"/>
      <c r="W956" s="38"/>
      <c r="X956" s="38"/>
      <c r="Y956" s="38"/>
      <c r="Z956" s="38"/>
      <c r="AA956" s="38"/>
      <c r="AB956" s="38"/>
      <c r="AC956" s="38"/>
      <c r="AD956" s="38"/>
      <c r="AE956" s="39"/>
      <c r="AF956" s="39"/>
      <c r="AG956" s="40"/>
      <c r="AH956" s="41"/>
      <c r="AI956" s="41"/>
      <c r="AJ956" s="41"/>
      <c r="AK956" s="42"/>
      <c r="AL956" s="56">
        <f t="shared" si="665"/>
        <v>0</v>
      </c>
      <c r="AM956" s="40"/>
      <c r="AN956" s="100"/>
      <c r="AO956" s="100"/>
    </row>
    <row r="957" spans="1:41" ht="15.75" customHeight="1" outlineLevel="1" x14ac:dyDescent="0.25">
      <c r="A957" s="33"/>
      <c r="B957" s="44" t="s">
        <v>198</v>
      </c>
      <c r="C957" s="45"/>
      <c r="D957" s="45"/>
      <c r="E957" s="45"/>
      <c r="F957" s="46"/>
      <c r="G957" s="46"/>
      <c r="H957" s="46"/>
      <c r="I957" s="38"/>
      <c r="J957" s="46"/>
      <c r="K957" s="46"/>
      <c r="L957" s="46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9"/>
      <c r="AF957" s="39"/>
      <c r="AG957" s="47"/>
      <c r="AH957" s="47"/>
      <c r="AI957" s="47"/>
      <c r="AJ957" s="48"/>
      <c r="AK957" s="49"/>
      <c r="AL957" s="49"/>
      <c r="AM957" s="47"/>
      <c r="AN957" s="49"/>
      <c r="AO957" s="49"/>
    </row>
    <row r="958" spans="1:41" ht="15.75" customHeight="1" outlineLevel="1" x14ac:dyDescent="0.25">
      <c r="A958" s="58">
        <v>1</v>
      </c>
      <c r="B958" s="59" t="s">
        <v>63</v>
      </c>
      <c r="C958" s="45">
        <v>1</v>
      </c>
      <c r="D958" s="45">
        <v>1</v>
      </c>
      <c r="E958" s="45">
        <v>1</v>
      </c>
      <c r="F958" s="60">
        <v>5.3639999999999999</v>
      </c>
      <c r="G958" s="46">
        <v>9.65</v>
      </c>
      <c r="H958" s="46">
        <v>0.3</v>
      </c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81">
        <f>(($G958*$H958)+$F958)*$C958*$D958*$E958</f>
        <v>8.2590000000000003</v>
      </c>
      <c r="T958" s="28">
        <f>(($F958))*$C958*$D958*$E958</f>
        <v>5.3639999999999999</v>
      </c>
      <c r="U958" s="28">
        <f>(($F958))*$C958*$D958*$E958</f>
        <v>5.3639999999999999</v>
      </c>
      <c r="V958" s="38"/>
      <c r="W958" s="38"/>
      <c r="X958" s="38"/>
      <c r="Y958" s="38"/>
      <c r="Z958" s="38"/>
      <c r="AA958" s="38"/>
      <c r="AB958" s="38"/>
      <c r="AC958" s="38"/>
      <c r="AD958" s="38"/>
      <c r="AE958" s="39"/>
      <c r="AF958" s="39"/>
      <c r="AG958" s="43">
        <f>($F958+$G958)*AG$7</f>
        <v>0</v>
      </c>
      <c r="AH958" s="56">
        <f>((S958+U958)*$AH$7)+(T958*$AH$8)</f>
        <v>3.1829655928571432</v>
      </c>
      <c r="AI958" s="56">
        <f>((S958+U958)*$AI$7)+(T958*$AI$8)</f>
        <v>0.63848322000000013</v>
      </c>
      <c r="AJ958" s="56">
        <f>((S958+U958)*$AJ$7)+(T958*$AJ$8)</f>
        <v>0.9734312249999999</v>
      </c>
      <c r="AK958" s="61">
        <f>T958*$AK$8</f>
        <v>269.75556</v>
      </c>
      <c r="AL958" s="56">
        <f t="shared" ref="AL958:AL962" si="671">($L958)*AL$8</f>
        <v>0</v>
      </c>
      <c r="AM958" s="43">
        <f>($F958+$G958)*AM$7</f>
        <v>0</v>
      </c>
      <c r="AN958" s="49"/>
      <c r="AO958" s="49"/>
    </row>
    <row r="959" spans="1:41" ht="15.75" customHeight="1" outlineLevel="1" x14ac:dyDescent="0.25">
      <c r="A959" s="58">
        <f>1+A958</f>
        <v>2</v>
      </c>
      <c r="B959" s="59" t="s">
        <v>14</v>
      </c>
      <c r="C959" s="45">
        <v>1</v>
      </c>
      <c r="D959" s="45">
        <v>1</v>
      </c>
      <c r="E959" s="45">
        <v>1</v>
      </c>
      <c r="F959" s="60">
        <v>2.29</v>
      </c>
      <c r="G959" s="46">
        <v>6.65</v>
      </c>
      <c r="H959" s="46">
        <v>0.3</v>
      </c>
      <c r="I959" s="63"/>
      <c r="J959" s="63"/>
      <c r="K959" s="63"/>
      <c r="L959" s="63"/>
      <c r="M959" s="81"/>
      <c r="N959" s="28"/>
      <c r="O959" s="28"/>
      <c r="P959" s="81">
        <f>(($G959*$H959)+$F959)*$C959*$D959*$E959</f>
        <v>4.2850000000000001</v>
      </c>
      <c r="Q959" s="28">
        <f>(($F959))*$C959*$D959*$E959</f>
        <v>2.29</v>
      </c>
      <c r="R959" s="28">
        <f>(($F959))*$C959*$D959*$E959</f>
        <v>2.29</v>
      </c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9"/>
      <c r="AF959" s="39"/>
      <c r="AG959" s="43">
        <f>($F959+$G959)*AG$7</f>
        <v>0</v>
      </c>
      <c r="AH959" s="56">
        <f>((P959+R959)*$AH$7)+(Q959*$AH$8)</f>
        <v>1.4580912976190477</v>
      </c>
      <c r="AI959" s="56">
        <f>((P959+R959)*$AI$7)+(Q959*$AI$8)</f>
        <v>0.29248410000000002</v>
      </c>
      <c r="AJ959" s="56">
        <f>((P959+R959)*$AJ$7)+(Q959*$AJ$8)</f>
        <v>0.44592112499999992</v>
      </c>
      <c r="AK959" s="61">
        <f>Q959*$AK$8</f>
        <v>115.1641</v>
      </c>
      <c r="AL959" s="56">
        <f t="shared" si="671"/>
        <v>0</v>
      </c>
      <c r="AM959" s="43">
        <f>($F959+$G959)*AM$7</f>
        <v>0</v>
      </c>
      <c r="AN959" s="49"/>
      <c r="AO959" s="49"/>
    </row>
    <row r="960" spans="1:41" s="93" customFormat="1" ht="15.75" customHeight="1" outlineLevel="1" x14ac:dyDescent="0.25">
      <c r="A960" s="82">
        <f t="shared" ref="A960:A961" si="672">1+A959</f>
        <v>3</v>
      </c>
      <c r="B960" s="83" t="s">
        <v>59</v>
      </c>
      <c r="C960" s="84">
        <v>1</v>
      </c>
      <c r="D960" s="84">
        <v>1</v>
      </c>
      <c r="E960" s="84">
        <v>1</v>
      </c>
      <c r="F960" s="85">
        <v>1.72</v>
      </c>
      <c r="G960" s="86">
        <v>5.25</v>
      </c>
      <c r="H960" s="46">
        <v>0.35</v>
      </c>
      <c r="I960" s="87">
        <f>(($G960*$H960)+$F960)*$C960*$D960*$E960</f>
        <v>3.5575000000000001</v>
      </c>
      <c r="J960" s="88">
        <f>(($F960))*$C960*$D960*$E960</f>
        <v>1.72</v>
      </c>
      <c r="K960" s="88">
        <f t="shared" ref="K960:K961" si="673">(($F960))*$C960*$D960*$E960</f>
        <v>1.72</v>
      </c>
      <c r="L960" s="88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89"/>
      <c r="AD960" s="89"/>
      <c r="AE960" s="90"/>
      <c r="AF960" s="90"/>
      <c r="AG960" s="91">
        <f>($F960+$G960)*AG$7</f>
        <v>0</v>
      </c>
      <c r="AH960" s="91">
        <f>((I960+L960)*$AH$7)+(J960*$AH$8)</f>
        <v>0.91465655357142861</v>
      </c>
      <c r="AI960" s="91">
        <f>((I960+L960)*$AI$7)+(J960*$AI$8)</f>
        <v>0.18347445000000001</v>
      </c>
      <c r="AJ960" s="91">
        <f>((I960+L960)*$AJ$7)+(J960*$AJ$8)</f>
        <v>0.27972506249999995</v>
      </c>
      <c r="AK960" s="92">
        <f>J960*$AK$8</f>
        <v>86.498800000000003</v>
      </c>
      <c r="AL960" s="56">
        <f t="shared" si="671"/>
        <v>0</v>
      </c>
      <c r="AM960" s="91">
        <f>($F960+$G960)*AM$7</f>
        <v>0</v>
      </c>
      <c r="AN960" s="92"/>
      <c r="AO960" s="92"/>
    </row>
    <row r="961" spans="1:41" s="93" customFormat="1" ht="15.75" customHeight="1" outlineLevel="1" x14ac:dyDescent="0.25">
      <c r="A961" s="82">
        <f t="shared" si="672"/>
        <v>4</v>
      </c>
      <c r="B961" s="83" t="s">
        <v>65</v>
      </c>
      <c r="C961" s="84">
        <v>1</v>
      </c>
      <c r="D961" s="84">
        <v>1</v>
      </c>
      <c r="E961" s="84">
        <v>1</v>
      </c>
      <c r="F961" s="85">
        <v>1.0129999999999999</v>
      </c>
      <c r="G961" s="86">
        <v>4.2</v>
      </c>
      <c r="H961" s="86">
        <f>H960+H960</f>
        <v>0.7</v>
      </c>
      <c r="I961" s="87">
        <f>(($G961*$H961)+$F961)*$C961*$D961*$E961</f>
        <v>3.9529999999999998</v>
      </c>
      <c r="J961" s="88">
        <f>(($F961))*$C961*$D961*$E961</f>
        <v>1.0129999999999999</v>
      </c>
      <c r="K961" s="88">
        <f t="shared" si="673"/>
        <v>1.0129999999999999</v>
      </c>
      <c r="L961" s="88">
        <f>F961*0.25</f>
        <v>0.25324999999999998</v>
      </c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89"/>
      <c r="AD961" s="89"/>
      <c r="AE961" s="90"/>
      <c r="AF961" s="90"/>
      <c r="AG961" s="91">
        <f t="shared" ref="AG961" si="674">($F961+$G961)*AG$7</f>
        <v>0</v>
      </c>
      <c r="AH961" s="91">
        <f>((I961+L961)*$AH$7)+(J961*$AH$8)</f>
        <v>0.81462926845238093</v>
      </c>
      <c r="AI961" s="91">
        <f>((I961+L961)*$AI$7)+(J961*$AI$8)</f>
        <v>0.16340959500000002</v>
      </c>
      <c r="AJ961" s="91">
        <f>((I961+L961)*$AJ$7)+(J961*$AJ$8)</f>
        <v>0.24913419374999995</v>
      </c>
      <c r="AK961" s="92">
        <f>J961*$AK$8</f>
        <v>50.943769999999994</v>
      </c>
      <c r="AL961" s="56">
        <f t="shared" si="671"/>
        <v>0.25324999999999998</v>
      </c>
      <c r="AM961" s="91">
        <f t="shared" ref="AM961" si="675">($F961+$G961)*AM$7</f>
        <v>0</v>
      </c>
      <c r="AN961" s="92"/>
      <c r="AO961" s="92"/>
    </row>
    <row r="962" spans="1:41" ht="15.75" customHeight="1" outlineLevel="1" x14ac:dyDescent="0.25">
      <c r="A962" s="58">
        <v>5</v>
      </c>
      <c r="B962" s="59" t="s">
        <v>66</v>
      </c>
      <c r="C962" s="45">
        <v>1</v>
      </c>
      <c r="D962" s="45">
        <v>1</v>
      </c>
      <c r="E962" s="45">
        <v>1</v>
      </c>
      <c r="F962" s="60">
        <v>3.17</v>
      </c>
      <c r="G962" s="46">
        <v>7.4</v>
      </c>
      <c r="H962" s="46">
        <v>0.35</v>
      </c>
      <c r="I962" s="81">
        <f>(($G962*$H962)+$F962)*$C962*$D962*$E962</f>
        <v>5.76</v>
      </c>
      <c r="J962" s="28">
        <f t="shared" ref="J962:K962" si="676">(($F962))*$C962*$D962*$E962</f>
        <v>3.17</v>
      </c>
      <c r="K962" s="28">
        <f t="shared" si="676"/>
        <v>3.17</v>
      </c>
      <c r="L962" s="2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9"/>
      <c r="AF962" s="39"/>
      <c r="AG962" s="43">
        <f>($F962+$G962)*AG$7</f>
        <v>0</v>
      </c>
      <c r="AH962" s="56">
        <f>((I962+L962)*$AH$7)+(J962*$AH$8)</f>
        <v>1.5816140476190474</v>
      </c>
      <c r="AI962" s="56">
        <f>((I962+L962)*$AI$7)+(J962*$AI$8)</f>
        <v>0.31726200000000004</v>
      </c>
      <c r="AJ962" s="56">
        <f>((I962+L962)*$AJ$7)+(J962*$AJ$8)</f>
        <v>0.48369749999999995</v>
      </c>
      <c r="AK962" s="61">
        <f>J962*$AK$8</f>
        <v>159.41929999999999</v>
      </c>
      <c r="AL962" s="56">
        <f t="shared" si="671"/>
        <v>0</v>
      </c>
      <c r="AM962" s="43">
        <f>($F962+$G962)*AM$7</f>
        <v>0</v>
      </c>
      <c r="AN962" s="49"/>
      <c r="AO962" s="49"/>
    </row>
    <row r="963" spans="1:41" ht="15.75" customHeight="1" outlineLevel="1" x14ac:dyDescent="0.25">
      <c r="A963" s="99"/>
      <c r="B963" s="34"/>
      <c r="C963" s="35"/>
      <c r="D963" s="35"/>
      <c r="E963" s="35"/>
      <c r="F963" s="36"/>
      <c r="G963" s="37"/>
      <c r="H963" s="37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81"/>
      <c r="T963" s="28"/>
      <c r="U963" s="28"/>
      <c r="V963" s="38"/>
      <c r="W963" s="38"/>
      <c r="X963" s="38"/>
      <c r="Y963" s="38"/>
      <c r="Z963" s="38"/>
      <c r="AA963" s="38"/>
      <c r="AB963" s="38"/>
      <c r="AC963" s="38"/>
      <c r="AD963" s="38"/>
      <c r="AE963" s="39"/>
      <c r="AF963" s="39"/>
      <c r="AG963" s="40"/>
      <c r="AH963" s="41"/>
      <c r="AI963" s="41"/>
      <c r="AJ963" s="41"/>
      <c r="AK963" s="42"/>
      <c r="AL963" s="42"/>
      <c r="AM963" s="40"/>
      <c r="AN963" s="100"/>
      <c r="AO963" s="100"/>
    </row>
    <row r="964" spans="1:41" ht="15.75" customHeight="1" outlineLevel="1" x14ac:dyDescent="0.25">
      <c r="A964" s="33"/>
      <c r="B964" s="44" t="s">
        <v>199</v>
      </c>
      <c r="C964" s="45"/>
      <c r="D964" s="45"/>
      <c r="E964" s="45"/>
      <c r="F964" s="46"/>
      <c r="G964" s="46"/>
      <c r="H964" s="46"/>
      <c r="I964" s="38"/>
      <c r="J964" s="46"/>
      <c r="K964" s="46"/>
      <c r="L964" s="46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9"/>
      <c r="AF964" s="39"/>
      <c r="AG964" s="47"/>
      <c r="AH964" s="47"/>
      <c r="AI964" s="47"/>
      <c r="AJ964" s="48"/>
      <c r="AK964" s="49"/>
      <c r="AL964" s="49"/>
      <c r="AM964" s="47"/>
      <c r="AN964" s="49"/>
      <c r="AO964" s="49"/>
    </row>
    <row r="965" spans="1:41" ht="15.75" customHeight="1" outlineLevel="1" x14ac:dyDescent="0.25">
      <c r="A965" s="58">
        <v>1</v>
      </c>
      <c r="B965" s="59" t="s">
        <v>63</v>
      </c>
      <c r="C965" s="45">
        <v>1</v>
      </c>
      <c r="D965" s="45">
        <v>1</v>
      </c>
      <c r="E965" s="45">
        <v>1</v>
      </c>
      <c r="F965" s="60">
        <v>5.3639999999999999</v>
      </c>
      <c r="G965" s="46">
        <v>9.65</v>
      </c>
      <c r="H965" s="46">
        <v>0.3</v>
      </c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81">
        <f>(($G965*$H965)+$F965)*$C965*$D965*$E965</f>
        <v>8.2590000000000003</v>
      </c>
      <c r="T965" s="28">
        <f>(($F965))*$C965*$D965*$E965</f>
        <v>5.3639999999999999</v>
      </c>
      <c r="U965" s="28">
        <f>(($F965))*$C965*$D965*$E965</f>
        <v>5.3639999999999999</v>
      </c>
      <c r="V965" s="38"/>
      <c r="W965" s="38"/>
      <c r="X965" s="38"/>
      <c r="Y965" s="38"/>
      <c r="Z965" s="38"/>
      <c r="AA965" s="38"/>
      <c r="AB965" s="38"/>
      <c r="AC965" s="38"/>
      <c r="AD965" s="38"/>
      <c r="AE965" s="39"/>
      <c r="AF965" s="39"/>
      <c r="AG965" s="43">
        <f>($F965+$G965)*AG$7</f>
        <v>0</v>
      </c>
      <c r="AH965" s="56">
        <f>((S965+U965)*$AH$7)+(T965*$AH$8)</f>
        <v>3.1829655928571432</v>
      </c>
      <c r="AI965" s="56">
        <f>((S965+U965)*$AI$7)+(T965*$AI$8)</f>
        <v>0.63848322000000013</v>
      </c>
      <c r="AJ965" s="56">
        <f>((S965+U965)*$AJ$7)+(T965*$AJ$8)</f>
        <v>0.9734312249999999</v>
      </c>
      <c r="AK965" s="61">
        <f>T965*$AK$8</f>
        <v>269.75556</v>
      </c>
      <c r="AL965" s="56">
        <f t="shared" ref="AL965:AL969" si="677">($L965)*AL$8</f>
        <v>0</v>
      </c>
      <c r="AM965" s="43">
        <f>($F965+$G965)*AM$7</f>
        <v>0</v>
      </c>
      <c r="AN965" s="49"/>
      <c r="AO965" s="49"/>
    </row>
    <row r="966" spans="1:41" ht="15.75" customHeight="1" outlineLevel="1" x14ac:dyDescent="0.25">
      <c r="A966" s="58">
        <f>1+A965</f>
        <v>2</v>
      </c>
      <c r="B966" s="59" t="s">
        <v>14</v>
      </c>
      <c r="C966" s="45">
        <v>1</v>
      </c>
      <c r="D966" s="45">
        <v>1</v>
      </c>
      <c r="E966" s="45">
        <v>1</v>
      </c>
      <c r="F966" s="60">
        <v>2.2189999999999999</v>
      </c>
      <c r="G966" s="46">
        <v>6.5</v>
      </c>
      <c r="H966" s="46">
        <v>0.3</v>
      </c>
      <c r="I966" s="63"/>
      <c r="J966" s="63"/>
      <c r="K966" s="63"/>
      <c r="L966" s="63"/>
      <c r="M966" s="81"/>
      <c r="N966" s="28"/>
      <c r="O966" s="28"/>
      <c r="P966" s="81">
        <f>(($G966*$H966)+$F966)*$C966*$D966*$E966</f>
        <v>4.1689999999999996</v>
      </c>
      <c r="Q966" s="28">
        <f>(($F966))*$C966*$D966*$E966</f>
        <v>2.2189999999999999</v>
      </c>
      <c r="R966" s="28">
        <f>(($F966))*$C966*$D966*$E966</f>
        <v>2.2189999999999999</v>
      </c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9"/>
      <c r="AF966" s="39"/>
      <c r="AG966" s="43">
        <f>($F966+$G966)*AG$7</f>
        <v>0</v>
      </c>
      <c r="AH966" s="56">
        <f>((P966+R966)*$AH$7)+(Q966*$AH$8)</f>
        <v>1.415087080952381</v>
      </c>
      <c r="AI966" s="56">
        <f>((P966+R966)*$AI$7)+(Q966*$AI$8)</f>
        <v>0.28385771999999998</v>
      </c>
      <c r="AJ966" s="56">
        <f>((P966+R966)*$AJ$7)+(Q966*$AJ$8)</f>
        <v>0.43276934999999994</v>
      </c>
      <c r="AK966" s="61">
        <f>Q966*$AK$8</f>
        <v>111.59350999999999</v>
      </c>
      <c r="AL966" s="56">
        <f t="shared" si="677"/>
        <v>0</v>
      </c>
      <c r="AM966" s="43">
        <f>($F966+$G966)*AM$7</f>
        <v>0</v>
      </c>
      <c r="AN966" s="49"/>
      <c r="AO966" s="49"/>
    </row>
    <row r="967" spans="1:41" s="93" customFormat="1" ht="15.75" customHeight="1" outlineLevel="1" x14ac:dyDescent="0.25">
      <c r="A967" s="82">
        <f t="shared" ref="A967:A968" si="678">1+A966</f>
        <v>3</v>
      </c>
      <c r="B967" s="83" t="s">
        <v>59</v>
      </c>
      <c r="C967" s="84">
        <v>1</v>
      </c>
      <c r="D967" s="84">
        <v>1</v>
      </c>
      <c r="E967" s="84">
        <v>1</v>
      </c>
      <c r="F967" s="85">
        <v>1.72</v>
      </c>
      <c r="G967" s="86">
        <v>5.25</v>
      </c>
      <c r="H967" s="46">
        <v>0.35</v>
      </c>
      <c r="I967" s="87">
        <f>(($G967*$H967)+$F967)*$C967*$D967*$E967</f>
        <v>3.5575000000000001</v>
      </c>
      <c r="J967" s="88">
        <f>(($F967))*$C967*$D967*$E967</f>
        <v>1.72</v>
      </c>
      <c r="K967" s="88">
        <f t="shared" ref="K967:K968" si="679">(($F967))*$C967*$D967*$E967</f>
        <v>1.72</v>
      </c>
      <c r="L967" s="88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89"/>
      <c r="AD967" s="89"/>
      <c r="AE967" s="90"/>
      <c r="AF967" s="90"/>
      <c r="AG967" s="91">
        <f>($F967+$G967)*AG$7</f>
        <v>0</v>
      </c>
      <c r="AH967" s="91">
        <f>((I967+L967)*$AH$7)+(J967*$AH$8)</f>
        <v>0.91465655357142861</v>
      </c>
      <c r="AI967" s="91">
        <f>((I967+L967)*$AI$7)+(J967*$AI$8)</f>
        <v>0.18347445000000001</v>
      </c>
      <c r="AJ967" s="91">
        <f>((I967+L967)*$AJ$7)+(J967*$AJ$8)</f>
        <v>0.27972506249999995</v>
      </c>
      <c r="AK967" s="92">
        <f>J967*$AK$8</f>
        <v>86.498800000000003</v>
      </c>
      <c r="AL967" s="56">
        <f t="shared" si="677"/>
        <v>0</v>
      </c>
      <c r="AM967" s="91">
        <f>($F967+$G967)*AM$7</f>
        <v>0</v>
      </c>
      <c r="AN967" s="92"/>
      <c r="AO967" s="92"/>
    </row>
    <row r="968" spans="1:41" s="93" customFormat="1" ht="15.75" customHeight="1" outlineLevel="1" x14ac:dyDescent="0.25">
      <c r="A968" s="82">
        <f t="shared" si="678"/>
        <v>4</v>
      </c>
      <c r="B968" s="83" t="s">
        <v>65</v>
      </c>
      <c r="C968" s="84">
        <v>1</v>
      </c>
      <c r="D968" s="84">
        <v>1</v>
      </c>
      <c r="E968" s="84">
        <v>1</v>
      </c>
      <c r="F968" s="85">
        <v>1.0129999999999999</v>
      </c>
      <c r="G968" s="86">
        <v>4.2</v>
      </c>
      <c r="H968" s="86">
        <f>H967+H967</f>
        <v>0.7</v>
      </c>
      <c r="I968" s="87">
        <f>(($G968*$H968)+$F968)*$C968*$D968*$E968</f>
        <v>3.9529999999999998</v>
      </c>
      <c r="J968" s="88">
        <f>(($F968))*$C968*$D968*$E968</f>
        <v>1.0129999999999999</v>
      </c>
      <c r="K968" s="88">
        <f t="shared" si="679"/>
        <v>1.0129999999999999</v>
      </c>
      <c r="L968" s="88">
        <f>F968*0.25</f>
        <v>0.25324999999999998</v>
      </c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89"/>
      <c r="AD968" s="89"/>
      <c r="AE968" s="90"/>
      <c r="AF968" s="90"/>
      <c r="AG968" s="91">
        <f t="shared" ref="AG968" si="680">($F968+$G968)*AG$7</f>
        <v>0</v>
      </c>
      <c r="AH968" s="91">
        <f>((I968+L968)*$AH$7)+(J968*$AH$8)</f>
        <v>0.81462926845238093</v>
      </c>
      <c r="AI968" s="91">
        <f>((I968+L968)*$AI$7)+(J968*$AI$8)</f>
        <v>0.16340959500000002</v>
      </c>
      <c r="AJ968" s="91">
        <f>((I968+L968)*$AJ$7)+(J968*$AJ$8)</f>
        <v>0.24913419374999995</v>
      </c>
      <c r="AK968" s="92">
        <f>J968*$AK$8</f>
        <v>50.943769999999994</v>
      </c>
      <c r="AL968" s="56">
        <f t="shared" si="677"/>
        <v>0.25324999999999998</v>
      </c>
      <c r="AM968" s="91">
        <f t="shared" ref="AM968" si="681">($F968+$G968)*AM$7</f>
        <v>0</v>
      </c>
      <c r="AN968" s="92"/>
      <c r="AO968" s="92"/>
    </row>
    <row r="969" spans="1:41" ht="15.75" customHeight="1" outlineLevel="1" x14ac:dyDescent="0.25">
      <c r="A969" s="58">
        <v>5</v>
      </c>
      <c r="B969" s="59" t="s">
        <v>66</v>
      </c>
      <c r="C969" s="45">
        <v>1</v>
      </c>
      <c r="D969" s="45">
        <v>1</v>
      </c>
      <c r="E969" s="45">
        <v>1</v>
      </c>
      <c r="F969" s="60">
        <v>3.07</v>
      </c>
      <c r="G969" s="46">
        <v>7.25</v>
      </c>
      <c r="H969" s="46">
        <v>0.35</v>
      </c>
      <c r="I969" s="81">
        <f>(($G969*$H969)+$F969)*$C969*$D969*$E969</f>
        <v>5.6074999999999999</v>
      </c>
      <c r="J969" s="28">
        <f t="shared" ref="J969:K969" si="682">(($F969))*$C969*$D969*$E969</f>
        <v>3.07</v>
      </c>
      <c r="K969" s="28">
        <f t="shared" si="682"/>
        <v>3.07</v>
      </c>
      <c r="L969" s="2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9"/>
      <c r="AF969" s="39"/>
      <c r="AG969" s="43">
        <f>($F969+$G969)*AG$7</f>
        <v>0</v>
      </c>
      <c r="AH969" s="56">
        <f>((I969+L969)*$AH$7)+(J969*$AH$8)</f>
        <v>1.5355381011904763</v>
      </c>
      <c r="AI969" s="56">
        <f>((I969+L969)*$AI$7)+(J969*$AI$8)</f>
        <v>0.30801944999999997</v>
      </c>
      <c r="AJ969" s="56">
        <f>((I969+L969)*$AJ$7)+(J969*$AJ$8)</f>
        <v>0.46960631249999996</v>
      </c>
      <c r="AK969" s="61">
        <f>J969*$AK$8</f>
        <v>154.3903</v>
      </c>
      <c r="AL969" s="56">
        <f t="shared" si="677"/>
        <v>0</v>
      </c>
      <c r="AM969" s="43">
        <f>($F969+$G969)*AM$7</f>
        <v>0</v>
      </c>
      <c r="AN969" s="49"/>
      <c r="AO969" s="49"/>
    </row>
    <row r="970" spans="1:41" ht="15.75" customHeight="1" outlineLevel="1" x14ac:dyDescent="0.25">
      <c r="A970" s="99"/>
      <c r="B970" s="34"/>
      <c r="C970" s="35"/>
      <c r="D970" s="35"/>
      <c r="E970" s="35"/>
      <c r="F970" s="36"/>
      <c r="G970" s="37"/>
      <c r="H970" s="37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81"/>
      <c r="T970" s="28"/>
      <c r="U970" s="28"/>
      <c r="V970" s="38"/>
      <c r="W970" s="38"/>
      <c r="X970" s="38"/>
      <c r="Y970" s="38"/>
      <c r="Z970" s="38"/>
      <c r="AA970" s="38"/>
      <c r="AB970" s="38"/>
      <c r="AC970" s="38"/>
      <c r="AD970" s="38"/>
      <c r="AE970" s="39"/>
      <c r="AF970" s="39"/>
      <c r="AG970" s="40"/>
      <c r="AH970" s="41"/>
      <c r="AI970" s="41"/>
      <c r="AJ970" s="41"/>
      <c r="AK970" s="42"/>
      <c r="AL970" s="42"/>
      <c r="AM970" s="40"/>
      <c r="AN970" s="100"/>
      <c r="AO970" s="100"/>
    </row>
    <row r="971" spans="1:41" ht="15.75" customHeight="1" outlineLevel="1" x14ac:dyDescent="0.25">
      <c r="A971" s="33"/>
      <c r="B971" s="44" t="s">
        <v>200</v>
      </c>
      <c r="C971" s="45"/>
      <c r="D971" s="45"/>
      <c r="E971" s="45"/>
      <c r="F971" s="46"/>
      <c r="G971" s="46"/>
      <c r="H971" s="46"/>
      <c r="I971" s="38"/>
      <c r="J971" s="46"/>
      <c r="K971" s="46"/>
      <c r="L971" s="46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9"/>
      <c r="AF971" s="39"/>
      <c r="AG971" s="47"/>
      <c r="AH971" s="47"/>
      <c r="AI971" s="47"/>
      <c r="AJ971" s="48"/>
      <c r="AK971" s="49"/>
      <c r="AL971" s="49"/>
      <c r="AM971" s="47"/>
      <c r="AN971" s="49"/>
      <c r="AO971" s="49"/>
    </row>
    <row r="972" spans="1:41" ht="15.75" customHeight="1" outlineLevel="1" x14ac:dyDescent="0.25">
      <c r="A972" s="58">
        <v>1</v>
      </c>
      <c r="B972" s="59" t="s">
        <v>63</v>
      </c>
      <c r="C972" s="45">
        <v>1</v>
      </c>
      <c r="D972" s="45">
        <v>1</v>
      </c>
      <c r="E972" s="45">
        <v>1</v>
      </c>
      <c r="F972" s="60">
        <v>6.22</v>
      </c>
      <c r="G972" s="46">
        <v>10.65</v>
      </c>
      <c r="H972" s="46">
        <v>0.3</v>
      </c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81">
        <f>(($G972*$H972)+$F972)*$C972*$D972*$E972</f>
        <v>9.4149999999999991</v>
      </c>
      <c r="T972" s="28">
        <f>(($F972))*$C972*$D972*$E972</f>
        <v>6.22</v>
      </c>
      <c r="U972" s="28">
        <f>(($F972))*$C972*$D972*$E972</f>
        <v>6.22</v>
      </c>
      <c r="V972" s="38"/>
      <c r="W972" s="38"/>
      <c r="X972" s="38"/>
      <c r="Y972" s="38"/>
      <c r="Z972" s="38"/>
      <c r="AA972" s="38"/>
      <c r="AB972" s="38"/>
      <c r="AC972" s="38"/>
      <c r="AD972" s="38"/>
      <c r="AE972" s="39"/>
      <c r="AF972" s="39"/>
      <c r="AG972" s="43">
        <f>($F972+$G972)*AG$7</f>
        <v>0</v>
      </c>
      <c r="AH972" s="56">
        <f>((S972+U972)*$AH$7)+(T972*$AH$8)</f>
        <v>3.6697367261904761</v>
      </c>
      <c r="AI972" s="56">
        <f>((S972+U972)*$AI$7)+(T972*$AI$8)</f>
        <v>0.73612650000000002</v>
      </c>
      <c r="AJ972" s="56">
        <f>((S972+U972)*$AJ$7)+(T972*$AJ$8)</f>
        <v>1.1222981249999997</v>
      </c>
      <c r="AK972" s="61">
        <f>T972*$AK$8</f>
        <v>312.80379999999997</v>
      </c>
      <c r="AL972" s="56">
        <f t="shared" ref="AL972:AL976" si="683">($L972)*AL$8</f>
        <v>0</v>
      </c>
      <c r="AM972" s="43">
        <f>($F972+$G972)*AM$7</f>
        <v>0</v>
      </c>
      <c r="AN972" s="49"/>
      <c r="AO972" s="49"/>
    </row>
    <row r="973" spans="1:41" ht="15.75" customHeight="1" outlineLevel="1" x14ac:dyDescent="0.25">
      <c r="A973" s="58">
        <f>1+A972</f>
        <v>2</v>
      </c>
      <c r="B973" s="59" t="s">
        <v>14</v>
      </c>
      <c r="C973" s="45">
        <v>1</v>
      </c>
      <c r="D973" s="45">
        <v>1</v>
      </c>
      <c r="E973" s="45">
        <v>1</v>
      </c>
      <c r="F973" s="60">
        <v>2.2189999999999999</v>
      </c>
      <c r="G973" s="46">
        <v>6.5</v>
      </c>
      <c r="H973" s="46">
        <v>0.3</v>
      </c>
      <c r="I973" s="63"/>
      <c r="J973" s="63"/>
      <c r="K973" s="63"/>
      <c r="L973" s="63"/>
      <c r="M973" s="81"/>
      <c r="N973" s="28"/>
      <c r="O973" s="28"/>
      <c r="P973" s="81">
        <f>(($G973*$H973)+$F973)*$C973*$D973*$E973</f>
        <v>4.1689999999999996</v>
      </c>
      <c r="Q973" s="28">
        <f>(($F973))*$C973*$D973*$E973</f>
        <v>2.2189999999999999</v>
      </c>
      <c r="R973" s="28">
        <f>(($F973))*$C973*$D973*$E973</f>
        <v>2.2189999999999999</v>
      </c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9"/>
      <c r="AF973" s="39"/>
      <c r="AG973" s="43">
        <f>($F973+$G973)*AG$7</f>
        <v>0</v>
      </c>
      <c r="AH973" s="56">
        <f>((P973+R973)*$AH$7)+(Q973*$AH$8)</f>
        <v>1.415087080952381</v>
      </c>
      <c r="AI973" s="56">
        <f>((P973+R973)*$AI$7)+(Q973*$AI$8)</f>
        <v>0.28385771999999998</v>
      </c>
      <c r="AJ973" s="56">
        <f>((P973+R973)*$AJ$7)+(Q973*$AJ$8)</f>
        <v>0.43276934999999994</v>
      </c>
      <c r="AK973" s="61">
        <f>Q973*$AK$8</f>
        <v>111.59350999999999</v>
      </c>
      <c r="AL973" s="56">
        <f t="shared" si="683"/>
        <v>0</v>
      </c>
      <c r="AM973" s="43">
        <f>($F973+$G973)*AM$7</f>
        <v>0</v>
      </c>
      <c r="AN973" s="49"/>
      <c r="AO973" s="49"/>
    </row>
    <row r="974" spans="1:41" s="93" customFormat="1" ht="15.75" customHeight="1" outlineLevel="1" x14ac:dyDescent="0.25">
      <c r="A974" s="82">
        <f t="shared" ref="A974:A975" si="684">1+A973</f>
        <v>3</v>
      </c>
      <c r="B974" s="83" t="s">
        <v>59</v>
      </c>
      <c r="C974" s="84">
        <v>1</v>
      </c>
      <c r="D974" s="84">
        <v>1</v>
      </c>
      <c r="E974" s="84">
        <v>1</v>
      </c>
      <c r="F974" s="85">
        <v>1.72</v>
      </c>
      <c r="G974" s="86">
        <v>5.25</v>
      </c>
      <c r="H974" s="46">
        <v>0.35</v>
      </c>
      <c r="I974" s="87">
        <f>(($G974*$H974)+$F974)*$C974*$D974*$E974</f>
        <v>3.5575000000000001</v>
      </c>
      <c r="J974" s="88">
        <f>(($F974))*$C974*$D974*$E974</f>
        <v>1.72</v>
      </c>
      <c r="K974" s="88">
        <f t="shared" ref="K974:K975" si="685">(($F974))*$C974*$D974*$E974</f>
        <v>1.72</v>
      </c>
      <c r="L974" s="88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  <c r="AD974" s="89"/>
      <c r="AE974" s="90"/>
      <c r="AF974" s="90"/>
      <c r="AG974" s="91">
        <f>($F974+$G974)*AG$7</f>
        <v>0</v>
      </c>
      <c r="AH974" s="91">
        <f>((I974+L974)*$AH$7)+(J974*$AH$8)</f>
        <v>0.91465655357142861</v>
      </c>
      <c r="AI974" s="91">
        <f>((I974+L974)*$AI$7)+(J974*$AI$8)</f>
        <v>0.18347445000000001</v>
      </c>
      <c r="AJ974" s="91">
        <f>((I974+L974)*$AJ$7)+(J974*$AJ$8)</f>
        <v>0.27972506249999995</v>
      </c>
      <c r="AK974" s="92">
        <f>J974*$AK$8</f>
        <v>86.498800000000003</v>
      </c>
      <c r="AL974" s="56">
        <f t="shared" si="683"/>
        <v>0</v>
      </c>
      <c r="AM974" s="91">
        <f>($F974+$G974)*AM$7</f>
        <v>0</v>
      </c>
      <c r="AN974" s="92"/>
      <c r="AO974" s="92"/>
    </row>
    <row r="975" spans="1:41" s="93" customFormat="1" ht="15.75" customHeight="1" outlineLevel="1" x14ac:dyDescent="0.25">
      <c r="A975" s="82">
        <f t="shared" si="684"/>
        <v>4</v>
      </c>
      <c r="B975" s="83" t="s">
        <v>65</v>
      </c>
      <c r="C975" s="84">
        <v>1</v>
      </c>
      <c r="D975" s="84">
        <v>1</v>
      </c>
      <c r="E975" s="84">
        <v>1</v>
      </c>
      <c r="F975" s="85">
        <v>1.0129999999999999</v>
      </c>
      <c r="G975" s="86">
        <v>4.2</v>
      </c>
      <c r="H975" s="86">
        <f>H974+H974</f>
        <v>0.7</v>
      </c>
      <c r="I975" s="87">
        <f>(($G975*$H975)+$F975)*$C975*$D975*$E975</f>
        <v>3.9529999999999998</v>
      </c>
      <c r="J975" s="88">
        <f>(($F975))*$C975*$D975*$E975</f>
        <v>1.0129999999999999</v>
      </c>
      <c r="K975" s="88">
        <f t="shared" si="685"/>
        <v>1.0129999999999999</v>
      </c>
      <c r="L975" s="88">
        <f>F975*0.25</f>
        <v>0.25324999999999998</v>
      </c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  <c r="AD975" s="89"/>
      <c r="AE975" s="90"/>
      <c r="AF975" s="90"/>
      <c r="AG975" s="91">
        <f t="shared" ref="AG975" si="686">($F975+$G975)*AG$7</f>
        <v>0</v>
      </c>
      <c r="AH975" s="91">
        <f>((I975+L975)*$AH$7)+(J975*$AH$8)</f>
        <v>0.81462926845238093</v>
      </c>
      <c r="AI975" s="91">
        <f>((I975+L975)*$AI$7)+(J975*$AI$8)</f>
        <v>0.16340959500000002</v>
      </c>
      <c r="AJ975" s="91">
        <f>((I975+L975)*$AJ$7)+(J975*$AJ$8)</f>
        <v>0.24913419374999995</v>
      </c>
      <c r="AK975" s="92">
        <f>J975*$AK$8</f>
        <v>50.943769999999994</v>
      </c>
      <c r="AL975" s="56">
        <f t="shared" si="683"/>
        <v>0.25324999999999998</v>
      </c>
      <c r="AM975" s="91">
        <f t="shared" ref="AM975" si="687">($F975+$G975)*AM$7</f>
        <v>0</v>
      </c>
      <c r="AN975" s="92"/>
      <c r="AO975" s="92"/>
    </row>
    <row r="976" spans="1:41" ht="15.75" customHeight="1" outlineLevel="1" x14ac:dyDescent="0.25">
      <c r="A976" s="58">
        <v>5</v>
      </c>
      <c r="B976" s="59" t="s">
        <v>66</v>
      </c>
      <c r="C976" s="45">
        <v>1</v>
      </c>
      <c r="D976" s="45">
        <v>1</v>
      </c>
      <c r="E976" s="45">
        <v>1</v>
      </c>
      <c r="F976" s="60">
        <v>3.07</v>
      </c>
      <c r="G976" s="46">
        <v>7.25</v>
      </c>
      <c r="H976" s="46">
        <v>0.35</v>
      </c>
      <c r="I976" s="81">
        <f>(($G976*$H976)+$F976)*$C976*$D976*$E976</f>
        <v>5.6074999999999999</v>
      </c>
      <c r="J976" s="28">
        <f t="shared" ref="J976:K976" si="688">(($F976))*$C976*$D976*$E976</f>
        <v>3.07</v>
      </c>
      <c r="K976" s="28">
        <f t="shared" si="688"/>
        <v>3.07</v>
      </c>
      <c r="L976" s="2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9"/>
      <c r="AF976" s="39"/>
      <c r="AG976" s="43">
        <f>($F976+$G976)*AG$7</f>
        <v>0</v>
      </c>
      <c r="AH976" s="56">
        <f>((I976+L976)*$AH$7)+(J976*$AH$8)</f>
        <v>1.5355381011904763</v>
      </c>
      <c r="AI976" s="56">
        <f>((I976+L976)*$AI$7)+(J976*$AI$8)</f>
        <v>0.30801944999999997</v>
      </c>
      <c r="AJ976" s="56">
        <f>((I976+L976)*$AJ$7)+(J976*$AJ$8)</f>
        <v>0.46960631249999996</v>
      </c>
      <c r="AK976" s="61">
        <f>J976*$AK$8</f>
        <v>154.3903</v>
      </c>
      <c r="AL976" s="56">
        <f t="shared" si="683"/>
        <v>0</v>
      </c>
      <c r="AM976" s="43">
        <f>($F976+$G976)*AM$7</f>
        <v>0</v>
      </c>
      <c r="AN976" s="49"/>
      <c r="AO976" s="49"/>
    </row>
    <row r="977" spans="1:41" ht="15.75" customHeight="1" outlineLevel="1" x14ac:dyDescent="0.25">
      <c r="A977" s="99"/>
      <c r="B977" s="34"/>
      <c r="C977" s="35"/>
      <c r="D977" s="35"/>
      <c r="E977" s="35"/>
      <c r="F977" s="36"/>
      <c r="G977" s="37"/>
      <c r="H977" s="37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81"/>
      <c r="T977" s="28"/>
      <c r="U977" s="28"/>
      <c r="V977" s="38"/>
      <c r="W977" s="38"/>
      <c r="X977" s="38"/>
      <c r="Y977" s="38"/>
      <c r="Z977" s="38"/>
      <c r="AA977" s="38"/>
      <c r="AB977" s="38"/>
      <c r="AC977" s="38"/>
      <c r="AD977" s="38"/>
      <c r="AE977" s="39"/>
      <c r="AF977" s="39"/>
      <c r="AG977" s="40"/>
      <c r="AH977" s="41"/>
      <c r="AI977" s="41"/>
      <c r="AJ977" s="41"/>
      <c r="AK977" s="42"/>
      <c r="AL977" s="42"/>
      <c r="AM977" s="40"/>
      <c r="AN977" s="100"/>
      <c r="AO977" s="100"/>
    </row>
    <row r="978" spans="1:41" ht="15.75" customHeight="1" outlineLevel="1" x14ac:dyDescent="0.25">
      <c r="A978" s="33"/>
      <c r="B978" s="44" t="s">
        <v>201</v>
      </c>
      <c r="C978" s="45"/>
      <c r="D978" s="45"/>
      <c r="E978" s="45"/>
      <c r="F978" s="46"/>
      <c r="G978" s="46"/>
      <c r="H978" s="46"/>
      <c r="I978" s="38"/>
      <c r="J978" s="46"/>
      <c r="K978" s="46"/>
      <c r="L978" s="46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9"/>
      <c r="AF978" s="39"/>
      <c r="AG978" s="47"/>
      <c r="AH978" s="47"/>
      <c r="AI978" s="47"/>
      <c r="AJ978" s="48"/>
      <c r="AK978" s="49"/>
      <c r="AL978" s="49"/>
      <c r="AM978" s="47"/>
      <c r="AN978" s="49"/>
      <c r="AO978" s="49"/>
    </row>
    <row r="979" spans="1:41" ht="15.75" customHeight="1" outlineLevel="1" x14ac:dyDescent="0.25">
      <c r="A979" s="58">
        <v>1</v>
      </c>
      <c r="B979" s="59" t="s">
        <v>63</v>
      </c>
      <c r="C979" s="45">
        <v>1</v>
      </c>
      <c r="D979" s="45">
        <v>1</v>
      </c>
      <c r="E979" s="45">
        <v>1</v>
      </c>
      <c r="F979" s="60">
        <v>6.22</v>
      </c>
      <c r="G979" s="46">
        <v>10.65</v>
      </c>
      <c r="H979" s="46">
        <v>0.3</v>
      </c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81">
        <f>(($G979*$H979)+$F979)*$C979*$D979*$E979</f>
        <v>9.4149999999999991</v>
      </c>
      <c r="T979" s="28">
        <f>(($F979))*$C979*$D979*$E979</f>
        <v>6.22</v>
      </c>
      <c r="U979" s="28">
        <f>(($F979))*$C979*$D979*$E979</f>
        <v>6.22</v>
      </c>
      <c r="V979" s="38"/>
      <c r="W979" s="38"/>
      <c r="X979" s="38"/>
      <c r="Y979" s="38"/>
      <c r="Z979" s="38"/>
      <c r="AA979" s="38"/>
      <c r="AB979" s="38"/>
      <c r="AC979" s="38"/>
      <c r="AD979" s="38"/>
      <c r="AE979" s="39"/>
      <c r="AF979" s="39"/>
      <c r="AG979" s="43">
        <f>($F979+$G979)*AG$7</f>
        <v>0</v>
      </c>
      <c r="AH979" s="56">
        <f>((S979+U979)*$AH$7)+(T979*$AH$8)</f>
        <v>3.6697367261904761</v>
      </c>
      <c r="AI979" s="56">
        <f>((S979+U979)*$AI$7)+(T979*$AI$8)</f>
        <v>0.73612650000000002</v>
      </c>
      <c r="AJ979" s="56">
        <f>((S979+U979)*$AJ$7)+(T979*$AJ$8)</f>
        <v>1.1222981249999997</v>
      </c>
      <c r="AK979" s="61">
        <f>T979*$AK$8</f>
        <v>312.80379999999997</v>
      </c>
      <c r="AL979" s="56">
        <f t="shared" ref="AL979:AL984" si="689">($L979)*AL$8</f>
        <v>0</v>
      </c>
      <c r="AM979" s="43">
        <f>($F979+$G979)*AM$7</f>
        <v>0</v>
      </c>
      <c r="AN979" s="49"/>
      <c r="AO979" s="49"/>
    </row>
    <row r="980" spans="1:41" ht="15.75" customHeight="1" outlineLevel="1" x14ac:dyDescent="0.25">
      <c r="A980" s="58">
        <f>1+A979</f>
        <v>2</v>
      </c>
      <c r="B980" s="59" t="s">
        <v>14</v>
      </c>
      <c r="C980" s="45">
        <v>1</v>
      </c>
      <c r="D980" s="45">
        <v>1</v>
      </c>
      <c r="E980" s="45">
        <v>1</v>
      </c>
      <c r="F980" s="60">
        <v>2.218</v>
      </c>
      <c r="G980" s="46">
        <v>6.5</v>
      </c>
      <c r="H980" s="46">
        <v>0.3</v>
      </c>
      <c r="I980" s="63"/>
      <c r="J980" s="63"/>
      <c r="K980" s="63"/>
      <c r="L980" s="63"/>
      <c r="M980" s="81"/>
      <c r="N980" s="28"/>
      <c r="O980" s="28"/>
      <c r="P980" s="81">
        <f>(($G980*$H980)+$F980)*$C980*$D980*$E980</f>
        <v>4.1680000000000001</v>
      </c>
      <c r="Q980" s="28">
        <f>(($F980))*$C980*$D980*$E980</f>
        <v>2.218</v>
      </c>
      <c r="R980" s="28">
        <f>(($F980))*$C980*$D980*$E980</f>
        <v>2.218</v>
      </c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9"/>
      <c r="AF980" s="39"/>
      <c r="AG980" s="43">
        <f>($F980+$G980)*AG$7</f>
        <v>0</v>
      </c>
      <c r="AH980" s="56">
        <f>((P980+R980)*$AH$7)+(Q980*$AH$8)</f>
        <v>1.4145642333333335</v>
      </c>
      <c r="AI980" s="56">
        <f>((P980+R980)*$AI$7)+(Q980*$AI$8)</f>
        <v>0.28375284000000001</v>
      </c>
      <c r="AJ980" s="56">
        <f>((P980+R980)*$AJ$7)+(Q980*$AJ$8)</f>
        <v>0.43260944999999995</v>
      </c>
      <c r="AK980" s="61">
        <f>Q980*$AK$8</f>
        <v>111.54321999999999</v>
      </c>
      <c r="AL980" s="56">
        <f t="shared" si="689"/>
        <v>0</v>
      </c>
      <c r="AM980" s="43">
        <f>($F980+$G980)*AM$7</f>
        <v>0</v>
      </c>
      <c r="AN980" s="49"/>
      <c r="AO980" s="49"/>
    </row>
    <row r="981" spans="1:41" s="93" customFormat="1" ht="15.75" customHeight="1" outlineLevel="1" x14ac:dyDescent="0.25">
      <c r="A981" s="82">
        <f t="shared" ref="A981:A982" si="690">1+A980</f>
        <v>3</v>
      </c>
      <c r="B981" s="83" t="s">
        <v>59</v>
      </c>
      <c r="C981" s="84">
        <v>1</v>
      </c>
      <c r="D981" s="84">
        <v>1</v>
      </c>
      <c r="E981" s="84">
        <v>1</v>
      </c>
      <c r="F981" s="85">
        <v>1.9239999999999999</v>
      </c>
      <c r="G981" s="86">
        <v>5.55</v>
      </c>
      <c r="H981" s="46">
        <v>0.35</v>
      </c>
      <c r="I981" s="87">
        <f>(($G981*$H981)+$F981)*$C981*$D981*$E981</f>
        <v>3.8664999999999998</v>
      </c>
      <c r="J981" s="88">
        <f>(($F981))*$C981*$D981*$E981</f>
        <v>1.9239999999999999</v>
      </c>
      <c r="K981" s="88">
        <f t="shared" ref="K981:K982" si="691">(($F981))*$C981*$D981*$E981</f>
        <v>1.9239999999999999</v>
      </c>
      <c r="L981" s="88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89"/>
      <c r="AD981" s="89"/>
      <c r="AE981" s="90"/>
      <c r="AF981" s="90"/>
      <c r="AG981" s="91">
        <f>($F981+$G981)*AG$7</f>
        <v>0</v>
      </c>
      <c r="AH981" s="91">
        <f>((I981+L981)*$AH$7)+(J981*$AH$8)</f>
        <v>1.0083769892857144</v>
      </c>
      <c r="AI981" s="91">
        <f>((I981+L981)*$AI$7)+(J981*$AI$8)</f>
        <v>0.20227419000000002</v>
      </c>
      <c r="AJ981" s="91">
        <f>((I981+L981)*$AJ$7)+(J981*$AJ$8)</f>
        <v>0.30838713749999996</v>
      </c>
      <c r="AK981" s="92">
        <f>J981*$AK$8</f>
        <v>96.757959999999997</v>
      </c>
      <c r="AL981" s="56">
        <f t="shared" si="689"/>
        <v>0</v>
      </c>
      <c r="AM981" s="91">
        <f>($F981+$G981)*AM$7</f>
        <v>0</v>
      </c>
      <c r="AN981" s="92"/>
      <c r="AO981" s="92"/>
    </row>
    <row r="982" spans="1:41" s="93" customFormat="1" ht="15.75" customHeight="1" outlineLevel="1" x14ac:dyDescent="0.25">
      <c r="A982" s="82">
        <f t="shared" si="690"/>
        <v>4</v>
      </c>
      <c r="B982" s="83" t="s">
        <v>65</v>
      </c>
      <c r="C982" s="84">
        <v>1</v>
      </c>
      <c r="D982" s="84">
        <v>1</v>
      </c>
      <c r="E982" s="84">
        <v>1</v>
      </c>
      <c r="F982" s="85">
        <v>1.0129999999999999</v>
      </c>
      <c r="G982" s="86">
        <v>4.2</v>
      </c>
      <c r="H982" s="86">
        <f>H981+H981</f>
        <v>0.7</v>
      </c>
      <c r="I982" s="87">
        <f>(($G982*$H982)+$F982)*$C982*$D982*$E982</f>
        <v>3.9529999999999998</v>
      </c>
      <c r="J982" s="88">
        <f>(($F982))*$C982*$D982*$E982</f>
        <v>1.0129999999999999</v>
      </c>
      <c r="K982" s="88">
        <f t="shared" si="691"/>
        <v>1.0129999999999999</v>
      </c>
      <c r="L982" s="88">
        <f>F982*0.25</f>
        <v>0.25324999999999998</v>
      </c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89"/>
      <c r="AD982" s="89"/>
      <c r="AE982" s="90"/>
      <c r="AF982" s="90"/>
      <c r="AG982" s="91">
        <f t="shared" ref="AG982" si="692">($F982+$G982)*AG$7</f>
        <v>0</v>
      </c>
      <c r="AH982" s="91">
        <f>((I982+L982)*$AH$7)+(J982*$AH$8)</f>
        <v>0.81462926845238093</v>
      </c>
      <c r="AI982" s="91">
        <f>((I982+L982)*$AI$7)+(J982*$AI$8)</f>
        <v>0.16340959500000002</v>
      </c>
      <c r="AJ982" s="91">
        <f>((I982+L982)*$AJ$7)+(J982*$AJ$8)</f>
        <v>0.24913419374999995</v>
      </c>
      <c r="AK982" s="92">
        <f>J982*$AK$8</f>
        <v>50.943769999999994</v>
      </c>
      <c r="AL982" s="56">
        <f t="shared" si="689"/>
        <v>0.25324999999999998</v>
      </c>
      <c r="AM982" s="91">
        <f t="shared" ref="AM982" si="693">($F982+$G982)*AM$7</f>
        <v>0</v>
      </c>
      <c r="AN982" s="92"/>
      <c r="AO982" s="92"/>
    </row>
    <row r="983" spans="1:41" ht="15.75" customHeight="1" outlineLevel="1" x14ac:dyDescent="0.25">
      <c r="A983" s="58">
        <v>5</v>
      </c>
      <c r="B983" s="59" t="s">
        <v>66</v>
      </c>
      <c r="C983" s="45">
        <v>1</v>
      </c>
      <c r="D983" s="45">
        <v>1</v>
      </c>
      <c r="E983" s="45">
        <v>1</v>
      </c>
      <c r="F983" s="60">
        <v>3.64</v>
      </c>
      <c r="G983" s="46">
        <v>7.8</v>
      </c>
      <c r="H983" s="46">
        <v>0.35</v>
      </c>
      <c r="I983" s="81">
        <f>(($G983*$H983)+$F983)*$C983*$D983*$E983</f>
        <v>6.37</v>
      </c>
      <c r="J983" s="28">
        <f t="shared" ref="J983:K984" si="694">(($F983))*$C983*$D983*$E983</f>
        <v>3.64</v>
      </c>
      <c r="K983" s="28">
        <f t="shared" si="694"/>
        <v>3.64</v>
      </c>
      <c r="L983" s="2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9"/>
      <c r="AF983" s="39"/>
      <c r="AG983" s="43">
        <f>($F983+$G983)*AG$7</f>
        <v>0</v>
      </c>
      <c r="AH983" s="56">
        <f>((I983+L983)*$AH$7)+(J983*$AH$8)</f>
        <v>1.7842175</v>
      </c>
      <c r="AI983" s="56">
        <f>((I983+L983)*$AI$7)+(J983*$AI$8)</f>
        <v>0.35790300000000003</v>
      </c>
      <c r="AJ983" s="56">
        <f>((I983+L983)*$AJ$7)+(J983*$AJ$8)</f>
        <v>0.54565874999999997</v>
      </c>
      <c r="AK983" s="61">
        <f>J983*$AK$8</f>
        <v>183.0556</v>
      </c>
      <c r="AL983" s="56">
        <f t="shared" si="689"/>
        <v>0</v>
      </c>
      <c r="AM983" s="43">
        <f>($F983+$G983)*AM$7</f>
        <v>0</v>
      </c>
      <c r="AN983" s="49"/>
      <c r="AO983" s="49"/>
    </row>
    <row r="984" spans="1:41" ht="15.75" customHeight="1" outlineLevel="1" x14ac:dyDescent="0.25">
      <c r="A984" s="58">
        <f t="shared" ref="A984" si="695">1+A983</f>
        <v>6</v>
      </c>
      <c r="B984" s="59" t="s">
        <v>67</v>
      </c>
      <c r="C984" s="45">
        <v>1</v>
      </c>
      <c r="D984" s="45">
        <v>1</v>
      </c>
      <c r="E984" s="45">
        <v>1</v>
      </c>
      <c r="F984" s="60">
        <v>2.9359999999999999</v>
      </c>
      <c r="G984" s="46">
        <v>7.05</v>
      </c>
      <c r="H984" s="46">
        <v>0.35</v>
      </c>
      <c r="I984" s="81">
        <f>(($G984*$H984)+$F984)*$C984*$D984*$E984</f>
        <v>5.4034999999999993</v>
      </c>
      <c r="J984" s="28">
        <f t="shared" si="694"/>
        <v>2.9359999999999999</v>
      </c>
      <c r="K984" s="28">
        <f t="shared" si="694"/>
        <v>2.9359999999999999</v>
      </c>
      <c r="L984" s="2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9"/>
      <c r="AF984" s="39"/>
      <c r="AG984" s="43">
        <f>($F984+$G984)*AG$7</f>
        <v>0</v>
      </c>
      <c r="AH984" s="56">
        <f>((I984+L984)*$AH$7)+(J984*$AH$8)</f>
        <v>1.4738420821428571</v>
      </c>
      <c r="AI984" s="56">
        <f>((I984+L984)*$AI$7)+(J984*$AI$8)</f>
        <v>0.29564361</v>
      </c>
      <c r="AJ984" s="56">
        <f>((I984+L984)*$AJ$7)+(J984*$AJ$8)</f>
        <v>0.45073811249999995</v>
      </c>
      <c r="AK984" s="61">
        <f>J984*$AK$8</f>
        <v>147.65144000000001</v>
      </c>
      <c r="AL984" s="56">
        <f t="shared" si="689"/>
        <v>0</v>
      </c>
      <c r="AM984" s="43">
        <f>($F984+$G984)*AM$7</f>
        <v>0</v>
      </c>
      <c r="AN984" s="49"/>
      <c r="AO984" s="49"/>
    </row>
    <row r="985" spans="1:41" ht="15.75" customHeight="1" outlineLevel="1" x14ac:dyDescent="0.25">
      <c r="A985" s="99"/>
      <c r="B985" s="34"/>
      <c r="C985" s="35"/>
      <c r="D985" s="35"/>
      <c r="E985" s="35"/>
      <c r="F985" s="36"/>
      <c r="G985" s="37"/>
      <c r="H985" s="37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81"/>
      <c r="T985" s="28"/>
      <c r="U985" s="28"/>
      <c r="V985" s="38"/>
      <c r="W985" s="38"/>
      <c r="X985" s="38"/>
      <c r="Y985" s="38"/>
      <c r="Z985" s="38"/>
      <c r="AA985" s="38"/>
      <c r="AB985" s="38"/>
      <c r="AC985" s="38"/>
      <c r="AD985" s="38"/>
      <c r="AE985" s="39"/>
      <c r="AF985" s="39"/>
      <c r="AG985" s="40"/>
      <c r="AH985" s="41"/>
      <c r="AI985" s="41"/>
      <c r="AJ985" s="41"/>
      <c r="AK985" s="42"/>
      <c r="AL985" s="42"/>
      <c r="AM985" s="40"/>
      <c r="AN985" s="100"/>
      <c r="AO985" s="100"/>
    </row>
    <row r="986" spans="1:41" ht="15.75" customHeight="1" outlineLevel="1" x14ac:dyDescent="0.25">
      <c r="A986" s="33"/>
      <c r="B986" s="44" t="s">
        <v>202</v>
      </c>
      <c r="C986" s="45"/>
      <c r="D986" s="45"/>
      <c r="E986" s="45"/>
      <c r="F986" s="46"/>
      <c r="G986" s="46"/>
      <c r="H986" s="46"/>
      <c r="I986" s="38"/>
      <c r="J986" s="46"/>
      <c r="K986" s="46"/>
      <c r="L986" s="46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9"/>
      <c r="AF986" s="39"/>
      <c r="AG986" s="47"/>
      <c r="AH986" s="47"/>
      <c r="AI986" s="47"/>
      <c r="AJ986" s="48"/>
      <c r="AK986" s="49"/>
      <c r="AL986" s="49"/>
      <c r="AM986" s="47"/>
      <c r="AN986" s="49"/>
      <c r="AO986" s="49"/>
    </row>
    <row r="987" spans="1:41" ht="15.75" customHeight="1" outlineLevel="1" x14ac:dyDescent="0.25">
      <c r="A987" s="58">
        <v>1</v>
      </c>
      <c r="B987" s="59" t="s">
        <v>63</v>
      </c>
      <c r="C987" s="45">
        <v>1</v>
      </c>
      <c r="D987" s="45">
        <v>1</v>
      </c>
      <c r="E987" s="45">
        <v>1</v>
      </c>
      <c r="F987" s="60">
        <v>5.1390000000000002</v>
      </c>
      <c r="G987" s="46">
        <v>9.4</v>
      </c>
      <c r="H987" s="46">
        <v>0.3</v>
      </c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81">
        <f>(($G987*$H987)+$F987)*$C987*$D987*$E987</f>
        <v>7.9589999999999996</v>
      </c>
      <c r="T987" s="28">
        <f>(($F987))*$C987*$D987*$E987</f>
        <v>5.1390000000000002</v>
      </c>
      <c r="U987" s="28">
        <f>(($F987))*$C987*$D987*$E987</f>
        <v>5.1390000000000002</v>
      </c>
      <c r="V987" s="38"/>
      <c r="W987" s="38"/>
      <c r="X987" s="38"/>
      <c r="Y987" s="38"/>
      <c r="Z987" s="38"/>
      <c r="AA987" s="38"/>
      <c r="AB987" s="38"/>
      <c r="AC987" s="38"/>
      <c r="AD987" s="38"/>
      <c r="AE987" s="39"/>
      <c r="AF987" s="39"/>
      <c r="AG987" s="43">
        <f>($F987+$G987)*AG$7</f>
        <v>0</v>
      </c>
      <c r="AH987" s="56">
        <f>((S987+U987)*$AH$7)+(T987*$AH$8)</f>
        <v>3.0555214857142858</v>
      </c>
      <c r="AI987" s="56">
        <f>((S987+U987)*$AI$7)+(T987*$AI$8)</f>
        <v>0.61291872000000003</v>
      </c>
      <c r="AJ987" s="56">
        <f>((S987+U987)*$AJ$7)+(T987*$AJ$8)</f>
        <v>0.93445559999999994</v>
      </c>
      <c r="AK987" s="61">
        <f>T987*$AK$8</f>
        <v>258.44031000000001</v>
      </c>
      <c r="AL987" s="56">
        <f t="shared" ref="AL987:AL992" si="696">($L987)*AL$8</f>
        <v>0</v>
      </c>
      <c r="AM987" s="43">
        <f>($F987+$G987)*AM$7</f>
        <v>0</v>
      </c>
      <c r="AN987" s="49"/>
      <c r="AO987" s="49"/>
    </row>
    <row r="988" spans="1:41" ht="15.75" customHeight="1" outlineLevel="1" x14ac:dyDescent="0.25">
      <c r="A988" s="58">
        <f>1+A987</f>
        <v>2</v>
      </c>
      <c r="B988" s="59" t="s">
        <v>14</v>
      </c>
      <c r="C988" s="45">
        <v>1</v>
      </c>
      <c r="D988" s="45">
        <v>1</v>
      </c>
      <c r="E988" s="45">
        <v>1</v>
      </c>
      <c r="F988" s="60">
        <v>2.218</v>
      </c>
      <c r="G988" s="46">
        <v>6.5</v>
      </c>
      <c r="H988" s="46">
        <v>0.3</v>
      </c>
      <c r="I988" s="63"/>
      <c r="J988" s="63"/>
      <c r="K988" s="63"/>
      <c r="L988" s="63"/>
      <c r="M988" s="81"/>
      <c r="N988" s="28"/>
      <c r="O988" s="28"/>
      <c r="P988" s="81">
        <f>(($G988*$H988)+$F988)*$C988*$D988*$E988</f>
        <v>4.1680000000000001</v>
      </c>
      <c r="Q988" s="28">
        <f>(($F988))*$C988*$D988*$E988</f>
        <v>2.218</v>
      </c>
      <c r="R988" s="28">
        <f>(($F988))*$C988*$D988*$E988</f>
        <v>2.218</v>
      </c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9"/>
      <c r="AF988" s="39"/>
      <c r="AG988" s="43">
        <f>($F988+$G988)*AG$7</f>
        <v>0</v>
      </c>
      <c r="AH988" s="56">
        <f>((P988+R988)*$AH$7)+(Q988*$AH$8)</f>
        <v>1.4145642333333335</v>
      </c>
      <c r="AI988" s="56">
        <f>((P988+R988)*$AI$7)+(Q988*$AI$8)</f>
        <v>0.28375284000000001</v>
      </c>
      <c r="AJ988" s="56">
        <f>((P988+R988)*$AJ$7)+(Q988*$AJ$8)</f>
        <v>0.43260944999999995</v>
      </c>
      <c r="AK988" s="61">
        <f>Q988*$AK$8</f>
        <v>111.54321999999999</v>
      </c>
      <c r="AL988" s="56">
        <f t="shared" si="696"/>
        <v>0</v>
      </c>
      <c r="AM988" s="43">
        <f>($F988+$G988)*AM$7</f>
        <v>0</v>
      </c>
      <c r="AN988" s="49"/>
      <c r="AO988" s="49"/>
    </row>
    <row r="989" spans="1:41" s="93" customFormat="1" ht="15.75" customHeight="1" outlineLevel="1" x14ac:dyDescent="0.25">
      <c r="A989" s="82">
        <f t="shared" ref="A989:A990" si="697">1+A988</f>
        <v>3</v>
      </c>
      <c r="B989" s="83" t="s">
        <v>59</v>
      </c>
      <c r="C989" s="84">
        <v>1</v>
      </c>
      <c r="D989" s="84">
        <v>1</v>
      </c>
      <c r="E989" s="84">
        <v>1</v>
      </c>
      <c r="F989" s="85">
        <v>1.9239999999999999</v>
      </c>
      <c r="G989" s="86">
        <v>5.55</v>
      </c>
      <c r="H989" s="46">
        <v>0.35</v>
      </c>
      <c r="I989" s="87">
        <f>(($G989*$H989)+$F989)*$C989*$D989*$E989</f>
        <v>3.8664999999999998</v>
      </c>
      <c r="J989" s="88">
        <f>(($F989))*$C989*$D989*$E989</f>
        <v>1.9239999999999999</v>
      </c>
      <c r="K989" s="88">
        <f t="shared" ref="K989:K990" si="698">(($F989))*$C989*$D989*$E989</f>
        <v>1.9239999999999999</v>
      </c>
      <c r="L989" s="88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89"/>
      <c r="AD989" s="89"/>
      <c r="AE989" s="90"/>
      <c r="AF989" s="90"/>
      <c r="AG989" s="91">
        <f>($F989+$G989)*AG$7</f>
        <v>0</v>
      </c>
      <c r="AH989" s="91">
        <f>((I989+L989)*$AH$7)+(J989*$AH$8)</f>
        <v>1.0083769892857144</v>
      </c>
      <c r="AI989" s="91">
        <f>((I989+L989)*$AI$7)+(J989*$AI$8)</f>
        <v>0.20227419000000002</v>
      </c>
      <c r="AJ989" s="91">
        <f>((I989+L989)*$AJ$7)+(J989*$AJ$8)</f>
        <v>0.30838713749999996</v>
      </c>
      <c r="AK989" s="92">
        <f>J989*$AK$8</f>
        <v>96.757959999999997</v>
      </c>
      <c r="AL989" s="56">
        <f t="shared" si="696"/>
        <v>0</v>
      </c>
      <c r="AM989" s="91">
        <f>($F989+$G989)*AM$7</f>
        <v>0</v>
      </c>
      <c r="AN989" s="92"/>
      <c r="AO989" s="92"/>
    </row>
    <row r="990" spans="1:41" s="93" customFormat="1" ht="15.75" customHeight="1" outlineLevel="1" x14ac:dyDescent="0.25">
      <c r="A990" s="82">
        <f t="shared" si="697"/>
        <v>4</v>
      </c>
      <c r="B990" s="83" t="s">
        <v>65</v>
      </c>
      <c r="C990" s="84">
        <v>1</v>
      </c>
      <c r="D990" s="84">
        <v>1</v>
      </c>
      <c r="E990" s="84">
        <v>1</v>
      </c>
      <c r="F990" s="85">
        <v>1.0129999999999999</v>
      </c>
      <c r="G990" s="86">
        <v>4.2</v>
      </c>
      <c r="H990" s="86">
        <f>H989+H989</f>
        <v>0.7</v>
      </c>
      <c r="I990" s="87">
        <f>(($G990*$H990)+$F990)*$C990*$D990*$E990</f>
        <v>3.9529999999999998</v>
      </c>
      <c r="J990" s="88">
        <f>(($F990))*$C990*$D990*$E990</f>
        <v>1.0129999999999999</v>
      </c>
      <c r="K990" s="88">
        <f t="shared" si="698"/>
        <v>1.0129999999999999</v>
      </c>
      <c r="L990" s="88">
        <f>F990*0.25</f>
        <v>0.25324999999999998</v>
      </c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89"/>
      <c r="AD990" s="89"/>
      <c r="AE990" s="90"/>
      <c r="AF990" s="90"/>
      <c r="AG990" s="91">
        <f t="shared" ref="AG990" si="699">($F990+$G990)*AG$7</f>
        <v>0</v>
      </c>
      <c r="AH990" s="91">
        <f>((I990+L990)*$AH$7)+(J990*$AH$8)</f>
        <v>0.81462926845238093</v>
      </c>
      <c r="AI990" s="91">
        <f>((I990+L990)*$AI$7)+(J990*$AI$8)</f>
        <v>0.16340959500000002</v>
      </c>
      <c r="AJ990" s="91">
        <f>((I990+L990)*$AJ$7)+(J990*$AJ$8)</f>
        <v>0.24913419374999995</v>
      </c>
      <c r="AK990" s="92">
        <f>J990*$AK$8</f>
        <v>50.943769999999994</v>
      </c>
      <c r="AL990" s="56">
        <f t="shared" si="696"/>
        <v>0.25324999999999998</v>
      </c>
      <c r="AM990" s="91">
        <f t="shared" ref="AM990" si="700">($F990+$G990)*AM$7</f>
        <v>0</v>
      </c>
      <c r="AN990" s="92"/>
      <c r="AO990" s="92"/>
    </row>
    <row r="991" spans="1:41" ht="15.75" customHeight="1" outlineLevel="1" x14ac:dyDescent="0.25">
      <c r="A991" s="58">
        <v>5</v>
      </c>
      <c r="B991" s="59" t="s">
        <v>66</v>
      </c>
      <c r="C991" s="45">
        <v>1</v>
      </c>
      <c r="D991" s="45">
        <v>1</v>
      </c>
      <c r="E991" s="45">
        <v>1</v>
      </c>
      <c r="F991" s="60">
        <v>3.64</v>
      </c>
      <c r="G991" s="46">
        <v>7.8</v>
      </c>
      <c r="H991" s="46">
        <v>0.35</v>
      </c>
      <c r="I991" s="81">
        <f>(($G991*$H991)+$F991)*$C991*$D991*$E991</f>
        <v>6.37</v>
      </c>
      <c r="J991" s="28">
        <f t="shared" ref="J991:K992" si="701">(($F991))*$C991*$D991*$E991</f>
        <v>3.64</v>
      </c>
      <c r="K991" s="28">
        <f t="shared" si="701"/>
        <v>3.64</v>
      </c>
      <c r="L991" s="2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9"/>
      <c r="AF991" s="39"/>
      <c r="AG991" s="43">
        <f>($F991+$G991)*AG$7</f>
        <v>0</v>
      </c>
      <c r="AH991" s="56">
        <f>((I991+L991)*$AH$7)+(J991*$AH$8)</f>
        <v>1.7842175</v>
      </c>
      <c r="AI991" s="56">
        <f>((I991+L991)*$AI$7)+(J991*$AI$8)</f>
        <v>0.35790300000000003</v>
      </c>
      <c r="AJ991" s="56">
        <f>((I991+L991)*$AJ$7)+(J991*$AJ$8)</f>
        <v>0.54565874999999997</v>
      </c>
      <c r="AK991" s="61">
        <f>J991*$AK$8</f>
        <v>183.0556</v>
      </c>
      <c r="AL991" s="56">
        <f t="shared" si="696"/>
        <v>0</v>
      </c>
      <c r="AM991" s="43">
        <f>($F991+$G991)*AM$7</f>
        <v>0</v>
      </c>
      <c r="AN991" s="49"/>
      <c r="AO991" s="49"/>
    </row>
    <row r="992" spans="1:41" ht="15.75" customHeight="1" outlineLevel="1" x14ac:dyDescent="0.25">
      <c r="A992" s="58">
        <f t="shared" ref="A992" si="702">1+A991</f>
        <v>6</v>
      </c>
      <c r="B992" s="59" t="s">
        <v>67</v>
      </c>
      <c r="C992" s="45">
        <v>1</v>
      </c>
      <c r="D992" s="45">
        <v>1</v>
      </c>
      <c r="E992" s="45">
        <v>1</v>
      </c>
      <c r="F992" s="60">
        <v>2.9359999999999999</v>
      </c>
      <c r="G992" s="46">
        <v>7.05</v>
      </c>
      <c r="H992" s="46">
        <v>0.35</v>
      </c>
      <c r="I992" s="81">
        <f>(($G992*$H992)+$F992)*$C992*$D992*$E992</f>
        <v>5.4034999999999993</v>
      </c>
      <c r="J992" s="28">
        <f t="shared" si="701"/>
        <v>2.9359999999999999</v>
      </c>
      <c r="K992" s="28">
        <f t="shared" si="701"/>
        <v>2.9359999999999999</v>
      </c>
      <c r="L992" s="2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9"/>
      <c r="AF992" s="39"/>
      <c r="AG992" s="43">
        <f>($F992+$G992)*AG$7</f>
        <v>0</v>
      </c>
      <c r="AH992" s="56">
        <f>((I992+L992)*$AH$7)+(J992*$AH$8)</f>
        <v>1.4738420821428571</v>
      </c>
      <c r="AI992" s="56">
        <f>((I992+L992)*$AI$7)+(J992*$AI$8)</f>
        <v>0.29564361</v>
      </c>
      <c r="AJ992" s="56">
        <f>((I992+L992)*$AJ$7)+(J992*$AJ$8)</f>
        <v>0.45073811249999995</v>
      </c>
      <c r="AK992" s="61">
        <f>J992*$AK$8</f>
        <v>147.65144000000001</v>
      </c>
      <c r="AL992" s="56">
        <f t="shared" si="696"/>
        <v>0</v>
      </c>
      <c r="AM992" s="43">
        <f>($F992+$G992)*AM$7</f>
        <v>0</v>
      </c>
      <c r="AN992" s="49"/>
      <c r="AO992" s="49"/>
    </row>
    <row r="993" spans="1:43" ht="15.75" customHeight="1" outlineLevel="1" x14ac:dyDescent="0.25">
      <c r="A993" s="99"/>
      <c r="B993" s="34"/>
      <c r="C993" s="35"/>
      <c r="D993" s="35"/>
      <c r="E993" s="35"/>
      <c r="F993" s="36"/>
      <c r="G993" s="37"/>
      <c r="H993" s="37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81"/>
      <c r="T993" s="28"/>
      <c r="U993" s="28"/>
      <c r="V993" s="38"/>
      <c r="W993" s="38"/>
      <c r="X993" s="38"/>
      <c r="Y993" s="38"/>
      <c r="Z993" s="38"/>
      <c r="AA993" s="38"/>
      <c r="AB993" s="38"/>
      <c r="AC993" s="38"/>
      <c r="AD993" s="38"/>
      <c r="AE993" s="39"/>
      <c r="AF993" s="39"/>
      <c r="AG993" s="40"/>
      <c r="AH993" s="41"/>
      <c r="AI993" s="41"/>
      <c r="AJ993" s="41"/>
      <c r="AK993" s="42"/>
      <c r="AL993" s="42"/>
      <c r="AM993" s="40"/>
      <c r="AN993" s="100"/>
      <c r="AO993" s="100"/>
    </row>
    <row r="994" spans="1:43" ht="15.75" customHeight="1" outlineLevel="1" x14ac:dyDescent="0.25">
      <c r="A994" s="33"/>
      <c r="B994" s="44" t="s">
        <v>203</v>
      </c>
      <c r="C994" s="45"/>
      <c r="D994" s="45"/>
      <c r="E994" s="45"/>
      <c r="F994" s="46"/>
      <c r="G994" s="46"/>
      <c r="H994" s="46"/>
      <c r="I994" s="38"/>
      <c r="J994" s="46"/>
      <c r="K994" s="46"/>
      <c r="L994" s="46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9"/>
      <c r="AF994" s="39"/>
      <c r="AG994" s="47"/>
      <c r="AH994" s="47"/>
      <c r="AI994" s="47"/>
      <c r="AJ994" s="48"/>
      <c r="AK994" s="49"/>
      <c r="AL994" s="49"/>
      <c r="AM994" s="47"/>
      <c r="AN994" s="49"/>
      <c r="AO994" s="49"/>
    </row>
    <row r="995" spans="1:43" ht="15.75" customHeight="1" outlineLevel="1" x14ac:dyDescent="0.25">
      <c r="A995" s="58">
        <v>1</v>
      </c>
      <c r="B995" s="59" t="s">
        <v>63</v>
      </c>
      <c r="C995" s="45">
        <v>1</v>
      </c>
      <c r="D995" s="45">
        <v>1</v>
      </c>
      <c r="E995" s="45">
        <v>1</v>
      </c>
      <c r="F995" s="60">
        <v>5.4089999999999998</v>
      </c>
      <c r="G995" s="46">
        <v>9.6999999999999993</v>
      </c>
      <c r="H995" s="46">
        <v>0.3</v>
      </c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81">
        <f>(($G995*$H995)+$F995)*$C995*$D995*$E995</f>
        <v>8.3189999999999991</v>
      </c>
      <c r="T995" s="28">
        <f>(($F995))*$C995*$D995*$E995</f>
        <v>5.4089999999999998</v>
      </c>
      <c r="U995" s="28">
        <f>(($F995))*$C995*$D995*$E995</f>
        <v>5.4089999999999998</v>
      </c>
      <c r="V995" s="38"/>
      <c r="W995" s="38"/>
      <c r="X995" s="38"/>
      <c r="Y995" s="38"/>
      <c r="Z995" s="38"/>
      <c r="AA995" s="38"/>
      <c r="AB995" s="38"/>
      <c r="AC995" s="38"/>
      <c r="AD995" s="38"/>
      <c r="AE995" s="39"/>
      <c r="AF995" s="39"/>
      <c r="AG995" s="43">
        <f t="shared" ref="AG995:AG1001" si="703">($F995+$G995)*AG$7</f>
        <v>0</v>
      </c>
      <c r="AH995" s="56">
        <f>((S995+U995)*$AH$7)+(T995*$AH$8)</f>
        <v>3.2084544142857139</v>
      </c>
      <c r="AI995" s="56">
        <f>((S995+U995)*$AI$7)+(T995*$AI$8)</f>
        <v>0.64359611999999999</v>
      </c>
      <c r="AJ995" s="56">
        <f>((S995+U995)*$AJ$7)+(T995*$AJ$8)</f>
        <v>0.9812263499999998</v>
      </c>
      <c r="AK995" s="61">
        <f>T995*$AK$8</f>
        <v>272.01860999999997</v>
      </c>
      <c r="AL995" s="56">
        <f t="shared" ref="AL995:AL1001" si="704">($L995)*AL$8</f>
        <v>0</v>
      </c>
      <c r="AM995" s="43">
        <f t="shared" ref="AM995:AM1001" si="705">($F995+$G995)*AM$7</f>
        <v>0</v>
      </c>
      <c r="AN995" s="49"/>
      <c r="AO995" s="49"/>
    </row>
    <row r="996" spans="1:43" ht="15.75" customHeight="1" outlineLevel="1" x14ac:dyDescent="0.25">
      <c r="A996" s="58">
        <v>2</v>
      </c>
      <c r="B996" s="59" t="s">
        <v>64</v>
      </c>
      <c r="C996" s="45">
        <v>1</v>
      </c>
      <c r="D996" s="45">
        <v>1</v>
      </c>
      <c r="E996" s="45">
        <v>1</v>
      </c>
      <c r="F996" s="60">
        <v>2.37</v>
      </c>
      <c r="G996" s="46">
        <v>6.1580000000000004</v>
      </c>
      <c r="H996" s="46">
        <v>0.3</v>
      </c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81">
        <f>(($G996*$H996)+$F996)*$C996*$D996*$E996</f>
        <v>4.2173999999999996</v>
      </c>
      <c r="T996" s="28">
        <f>(($F996))*$C996*$D996*$E996</f>
        <v>2.37</v>
      </c>
      <c r="U996" s="28">
        <f>(($F996))*$C996*$D996*$E996</f>
        <v>2.37</v>
      </c>
      <c r="V996" s="38"/>
      <c r="W996" s="38"/>
      <c r="X996" s="38"/>
      <c r="Y996" s="38"/>
      <c r="Z996" s="38"/>
      <c r="AA996" s="38"/>
      <c r="AB996" s="38"/>
      <c r="AC996" s="38"/>
      <c r="AD996" s="38"/>
      <c r="AE996" s="39"/>
      <c r="AF996" s="39"/>
      <c r="AG996" s="43">
        <f t="shared" si="703"/>
        <v>0</v>
      </c>
      <c r="AH996" s="56">
        <f>((S996+U996)*$AH$7)+(T996*$AH$8)</f>
        <v>1.48062603</v>
      </c>
      <c r="AI996" s="56">
        <f>((S996+U996)*$AI$7)+(T996*$AI$8)</f>
        <v>0.29700442800000004</v>
      </c>
      <c r="AJ996" s="56">
        <f>((S996+U996)*$AJ$7)+(T996*$AJ$8)</f>
        <v>0.45281281499999992</v>
      </c>
      <c r="AK996" s="61">
        <f>T996*$AK$8</f>
        <v>119.18730000000001</v>
      </c>
      <c r="AL996" s="56">
        <f t="shared" si="704"/>
        <v>0</v>
      </c>
      <c r="AM996" s="43">
        <f t="shared" si="705"/>
        <v>0</v>
      </c>
      <c r="AN996" s="49"/>
      <c r="AO996" s="49"/>
    </row>
    <row r="997" spans="1:43" ht="15.75" customHeight="1" outlineLevel="1" x14ac:dyDescent="0.25">
      <c r="A997" s="58">
        <f t="shared" ref="A997:A1001" si="706">1+A996</f>
        <v>3</v>
      </c>
      <c r="B997" s="59" t="s">
        <v>14</v>
      </c>
      <c r="C997" s="45">
        <v>1</v>
      </c>
      <c r="D997" s="45">
        <v>1</v>
      </c>
      <c r="E997" s="45">
        <v>1</v>
      </c>
      <c r="F997" s="60">
        <v>2.85</v>
      </c>
      <c r="G997" s="46">
        <v>7.8</v>
      </c>
      <c r="H997" s="46">
        <v>0.3</v>
      </c>
      <c r="I997" s="63"/>
      <c r="J997" s="63"/>
      <c r="K997" s="63"/>
      <c r="L997" s="63"/>
      <c r="M997" s="81"/>
      <c r="N997" s="28"/>
      <c r="O997" s="28"/>
      <c r="P997" s="81">
        <f>(($G997*$H997)+$F997)*$C997*$D997*$E997</f>
        <v>5.1899999999999995</v>
      </c>
      <c r="Q997" s="28">
        <f>(($F997))*$C997*$D997*$E997</f>
        <v>2.85</v>
      </c>
      <c r="R997" s="28">
        <f>(($F997))*$C997*$D997*$E997</f>
        <v>2.85</v>
      </c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9"/>
      <c r="AF997" s="39"/>
      <c r="AG997" s="43">
        <f t="shared" si="703"/>
        <v>0</v>
      </c>
      <c r="AH997" s="56">
        <f>((P997+R997)*$AH$7)+(Q997*$AH$8)</f>
        <v>1.7959815714285714</v>
      </c>
      <c r="AI997" s="56">
        <f>((P997+R997)*$AI$7)+(Q997*$AI$8)</f>
        <v>0.36026279999999999</v>
      </c>
      <c r="AJ997" s="56">
        <f>((P997+R997)*$AJ$7)+(Q997*$AJ$8)</f>
        <v>0.54925649999999993</v>
      </c>
      <c r="AK997" s="61">
        <f>Q997*$AK$8</f>
        <v>143.32650000000001</v>
      </c>
      <c r="AL997" s="56">
        <f t="shared" si="704"/>
        <v>0</v>
      </c>
      <c r="AM997" s="43">
        <f t="shared" si="705"/>
        <v>0</v>
      </c>
      <c r="AN997" s="49"/>
      <c r="AO997" s="49"/>
    </row>
    <row r="998" spans="1:43" s="93" customFormat="1" ht="15.75" customHeight="1" outlineLevel="1" x14ac:dyDescent="0.25">
      <c r="A998" s="82">
        <f t="shared" si="706"/>
        <v>4</v>
      </c>
      <c r="B998" s="83" t="s">
        <v>59</v>
      </c>
      <c r="C998" s="84">
        <v>1</v>
      </c>
      <c r="D998" s="84">
        <v>1</v>
      </c>
      <c r="E998" s="84">
        <v>1</v>
      </c>
      <c r="F998" s="85">
        <v>1.9239999999999999</v>
      </c>
      <c r="G998" s="86">
        <v>5.55</v>
      </c>
      <c r="H998" s="46">
        <v>0.35</v>
      </c>
      <c r="I998" s="87">
        <f>(($G998*$H998)+$F998)*$C998*$D998*$E998</f>
        <v>3.8664999999999998</v>
      </c>
      <c r="J998" s="88">
        <f>(($F998))*$C998*$D998*$E998</f>
        <v>1.9239999999999999</v>
      </c>
      <c r="K998" s="88">
        <f t="shared" ref="K998:K999" si="707">(($F998))*$C998*$D998*$E998</f>
        <v>1.9239999999999999</v>
      </c>
      <c r="L998" s="88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89"/>
      <c r="AD998" s="89"/>
      <c r="AE998" s="90"/>
      <c r="AF998" s="90"/>
      <c r="AG998" s="91">
        <f>($F998+$G998)*AG$7</f>
        <v>0</v>
      </c>
      <c r="AH998" s="91">
        <f>((I998+L998)*$AH$7)+(J998*$AH$8)</f>
        <v>1.0083769892857144</v>
      </c>
      <c r="AI998" s="91">
        <f>((I998+L998)*$AI$7)+(J998*$AI$8)</f>
        <v>0.20227419000000002</v>
      </c>
      <c r="AJ998" s="91">
        <f>((I998+L998)*$AJ$7)+(J998*$AJ$8)</f>
        <v>0.30838713749999996</v>
      </c>
      <c r="AK998" s="92">
        <f>J998*$AK$8</f>
        <v>96.757959999999997</v>
      </c>
      <c r="AL998" s="56">
        <f t="shared" si="704"/>
        <v>0</v>
      </c>
      <c r="AM998" s="91">
        <f>($F998+$G998)*AM$7</f>
        <v>0</v>
      </c>
      <c r="AN998" s="92"/>
      <c r="AO998" s="92"/>
    </row>
    <row r="999" spans="1:43" s="93" customFormat="1" ht="15.75" customHeight="1" outlineLevel="1" x14ac:dyDescent="0.25">
      <c r="A999" s="82">
        <f t="shared" si="706"/>
        <v>5</v>
      </c>
      <c r="B999" s="83" t="s">
        <v>65</v>
      </c>
      <c r="C999" s="84">
        <v>1</v>
      </c>
      <c r="D999" s="84">
        <v>1</v>
      </c>
      <c r="E999" s="84">
        <v>1</v>
      </c>
      <c r="F999" s="85">
        <v>1.0129999999999999</v>
      </c>
      <c r="G999" s="86">
        <v>4.2</v>
      </c>
      <c r="H999" s="86">
        <f>H998+H998</f>
        <v>0.7</v>
      </c>
      <c r="I999" s="87">
        <f>(($G999*$H999)+$F999)*$C999*$D999*$E999</f>
        <v>3.9529999999999998</v>
      </c>
      <c r="J999" s="88">
        <f>(($F999))*$C999*$D999*$E999</f>
        <v>1.0129999999999999</v>
      </c>
      <c r="K999" s="88">
        <f t="shared" si="707"/>
        <v>1.0129999999999999</v>
      </c>
      <c r="L999" s="88">
        <f>F999*0.25</f>
        <v>0.25324999999999998</v>
      </c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89"/>
      <c r="AD999" s="89"/>
      <c r="AE999" s="90"/>
      <c r="AF999" s="90"/>
      <c r="AG999" s="91">
        <f t="shared" ref="AG999" si="708">($F999+$G999)*AG$7</f>
        <v>0</v>
      </c>
      <c r="AH999" s="91">
        <f>((I999+L999)*$AH$7)+(J999*$AH$8)</f>
        <v>0.81462926845238093</v>
      </c>
      <c r="AI999" s="91">
        <f>((I999+L999)*$AI$7)+(J999*$AI$8)</f>
        <v>0.16340959500000002</v>
      </c>
      <c r="AJ999" s="91">
        <f>((I999+L999)*$AJ$7)+(J999*$AJ$8)</f>
        <v>0.24913419374999995</v>
      </c>
      <c r="AK999" s="92">
        <f>J999*$AK$8</f>
        <v>50.943769999999994</v>
      </c>
      <c r="AL999" s="56">
        <f t="shared" si="704"/>
        <v>0.25324999999999998</v>
      </c>
      <c r="AM999" s="91">
        <f t="shared" ref="AM999" si="709">($F999+$G999)*AM$7</f>
        <v>0</v>
      </c>
      <c r="AN999" s="92"/>
      <c r="AO999" s="92"/>
    </row>
    <row r="1000" spans="1:43" ht="15.75" customHeight="1" outlineLevel="1" x14ac:dyDescent="0.25">
      <c r="A1000" s="58">
        <v>6</v>
      </c>
      <c r="B1000" s="59" t="s">
        <v>66</v>
      </c>
      <c r="C1000" s="45">
        <v>1</v>
      </c>
      <c r="D1000" s="45">
        <v>1</v>
      </c>
      <c r="E1000" s="45">
        <v>1</v>
      </c>
      <c r="F1000" s="60">
        <v>3.72</v>
      </c>
      <c r="G1000" s="46">
        <v>7.9</v>
      </c>
      <c r="H1000" s="46">
        <v>0.35</v>
      </c>
      <c r="I1000" s="81">
        <f>(($G1000*$H1000)+$F1000)*$C1000*$D1000*$E1000</f>
        <v>6.4850000000000003</v>
      </c>
      <c r="J1000" s="28">
        <f t="shared" ref="J1000:K1001" si="710">(($F1000))*$C1000*$D1000*$E1000</f>
        <v>3.72</v>
      </c>
      <c r="K1000" s="28">
        <f t="shared" si="710"/>
        <v>3.72</v>
      </c>
      <c r="L1000" s="2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9"/>
      <c r="AF1000" s="39"/>
      <c r="AG1000" s="43">
        <f t="shared" si="703"/>
        <v>0</v>
      </c>
      <c r="AH1000" s="56">
        <f>((I1000+L1000)*$AH$7)+(J1000*$AH$8)</f>
        <v>1.8201632738095239</v>
      </c>
      <c r="AI1000" s="56">
        <f>((I1000+L1000)*$AI$7)+(J1000*$AI$8)</f>
        <v>0.36511350000000009</v>
      </c>
      <c r="AJ1000" s="56">
        <f>((I1000+L1000)*$AJ$7)+(J1000*$AJ$8)</f>
        <v>0.55665187500000002</v>
      </c>
      <c r="AK1000" s="61">
        <f>J1000*$AK$8</f>
        <v>187.0788</v>
      </c>
      <c r="AL1000" s="56">
        <f t="shared" si="704"/>
        <v>0</v>
      </c>
      <c r="AM1000" s="43">
        <f t="shared" si="705"/>
        <v>0</v>
      </c>
      <c r="AN1000" s="49"/>
      <c r="AO1000" s="49"/>
    </row>
    <row r="1001" spans="1:43" ht="15.75" customHeight="1" outlineLevel="1" x14ac:dyDescent="0.25">
      <c r="A1001" s="58">
        <f t="shared" si="706"/>
        <v>7</v>
      </c>
      <c r="B1001" s="59" t="s">
        <v>67</v>
      </c>
      <c r="C1001" s="45">
        <v>1</v>
      </c>
      <c r="D1001" s="45">
        <v>1</v>
      </c>
      <c r="E1001" s="45">
        <v>1</v>
      </c>
      <c r="F1001" s="60">
        <v>3.36</v>
      </c>
      <c r="G1001" s="46">
        <v>7.6</v>
      </c>
      <c r="H1001" s="46">
        <v>0.35</v>
      </c>
      <c r="I1001" s="81">
        <f>(($G1001*$H1001)+$F1001)*$C1001*$D1001*$E1001</f>
        <v>6.02</v>
      </c>
      <c r="J1001" s="28">
        <f t="shared" si="710"/>
        <v>3.36</v>
      </c>
      <c r="K1001" s="28">
        <f t="shared" si="710"/>
        <v>3.36</v>
      </c>
      <c r="L1001" s="2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9"/>
      <c r="AF1001" s="39"/>
      <c r="AG1001" s="43">
        <f t="shared" si="703"/>
        <v>0</v>
      </c>
      <c r="AH1001" s="56">
        <f>((I1001+L1001)*$AH$7)+(J1001*$AH$8)</f>
        <v>1.6652696666666666</v>
      </c>
      <c r="AI1001" s="56">
        <f>((I1001+L1001)*$AI$7)+(J1001*$AI$8)</f>
        <v>0.33404280000000003</v>
      </c>
      <c r="AJ1001" s="56">
        <f>((I1001+L1001)*$AJ$7)+(J1001*$AJ$8)</f>
        <v>0.50928149999999994</v>
      </c>
      <c r="AK1001" s="61">
        <f>J1001*$AK$8</f>
        <v>168.9744</v>
      </c>
      <c r="AL1001" s="56">
        <f t="shared" si="704"/>
        <v>0</v>
      </c>
      <c r="AM1001" s="43">
        <f t="shared" si="705"/>
        <v>0</v>
      </c>
      <c r="AN1001" s="49"/>
      <c r="AO1001" s="49"/>
    </row>
    <row r="1002" spans="1:43" ht="15.75" customHeight="1" outlineLevel="1" x14ac:dyDescent="0.25">
      <c r="A1002" s="99"/>
      <c r="B1002" s="34"/>
      <c r="C1002" s="35"/>
      <c r="D1002" s="35"/>
      <c r="E1002" s="35"/>
      <c r="F1002" s="36"/>
      <c r="G1002" s="37"/>
      <c r="H1002" s="37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9"/>
      <c r="AF1002" s="39"/>
      <c r="AG1002" s="40"/>
      <c r="AH1002" s="41"/>
      <c r="AI1002" s="41"/>
      <c r="AJ1002" s="41"/>
      <c r="AK1002" s="42"/>
      <c r="AL1002" s="42"/>
      <c r="AM1002" s="40"/>
      <c r="AN1002" s="40"/>
      <c r="AO1002" s="40"/>
    </row>
    <row r="1003" spans="1:43" ht="15.75" customHeight="1" outlineLevel="1" x14ac:dyDescent="0.25">
      <c r="A1003" s="33"/>
      <c r="B1003" s="44" t="s">
        <v>77</v>
      </c>
      <c r="C1003" s="45"/>
      <c r="D1003" s="45"/>
      <c r="E1003" s="45"/>
      <c r="F1003" s="46"/>
      <c r="G1003" s="46"/>
      <c r="H1003" s="46"/>
      <c r="I1003" s="38"/>
      <c r="J1003" s="46"/>
      <c r="K1003" s="46"/>
      <c r="L1003" s="46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9"/>
      <c r="AF1003" s="39"/>
      <c r="AG1003" s="47"/>
      <c r="AH1003" s="47"/>
      <c r="AI1003" s="47"/>
      <c r="AJ1003" s="48"/>
      <c r="AK1003" s="49"/>
      <c r="AL1003" s="56">
        <f t="shared" ref="AL1003:AL1006" si="711">($L1003)*AL$8</f>
        <v>0</v>
      </c>
      <c r="AM1003" s="47"/>
      <c r="AN1003" s="49"/>
      <c r="AO1003" s="49"/>
    </row>
    <row r="1004" spans="1:43" ht="15.75" customHeight="1" outlineLevel="1" x14ac:dyDescent="0.25">
      <c r="A1004" s="58">
        <v>1</v>
      </c>
      <c r="B1004" s="59" t="s">
        <v>80</v>
      </c>
      <c r="C1004" s="45">
        <v>1</v>
      </c>
      <c r="D1004" s="45">
        <v>1</v>
      </c>
      <c r="E1004" s="45">
        <v>1</v>
      </c>
      <c r="F1004" s="60">
        <f>0.61+0.61+0.61+0.616+0.616+0.61+0.61+0.61+0.61+0.61</f>
        <v>6.112000000000001</v>
      </c>
      <c r="G1004" s="46">
        <v>1</v>
      </c>
      <c r="H1004" s="46">
        <v>1</v>
      </c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81"/>
      <c r="T1004" s="28"/>
      <c r="U1004" s="2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9"/>
      <c r="AF1004" s="39"/>
      <c r="AG1004" s="43">
        <f t="shared" ref="AG1004:AG1006" si="712">($F1004+$G1004)*AG$7</f>
        <v>0</v>
      </c>
      <c r="AH1004" s="56">
        <f>((S1004+U1004)*$AH$7)+(T1004*$AH$8)</f>
        <v>0</v>
      </c>
      <c r="AI1004" s="56">
        <f>((S1004+U1004)*$AI$7)+(T1004*$AI$8)</f>
        <v>0</v>
      </c>
      <c r="AJ1004" s="56">
        <f>((S1004+U1004)*$AJ$7)+(T1004*$AJ$8)</f>
        <v>0</v>
      </c>
      <c r="AK1004" s="61">
        <f>T1004*$AK$8</f>
        <v>0</v>
      </c>
      <c r="AL1004" s="56">
        <f t="shared" si="711"/>
        <v>0</v>
      </c>
      <c r="AM1004" s="43">
        <f t="shared" ref="AM1004:AM1006" si="713">($F1004+$G1004)*AM$7</f>
        <v>0</v>
      </c>
      <c r="AN1004" s="49"/>
      <c r="AO1004" s="49"/>
    </row>
    <row r="1005" spans="1:43" ht="15.75" customHeight="1" outlineLevel="1" x14ac:dyDescent="0.25">
      <c r="A1005" s="58">
        <v>2</v>
      </c>
      <c r="B1005" s="59" t="s">
        <v>94</v>
      </c>
      <c r="C1005" s="45">
        <v>1</v>
      </c>
      <c r="D1005" s="45">
        <v>1</v>
      </c>
      <c r="E1005" s="45">
        <v>1</v>
      </c>
      <c r="F1005" s="60">
        <f>0.61+0.61+0.61+0.616+0.616+0.61+0.61+0.61</f>
        <v>4.8920000000000003</v>
      </c>
      <c r="G1005" s="46">
        <v>1</v>
      </c>
      <c r="H1005" s="46">
        <v>1</v>
      </c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81"/>
      <c r="T1005" s="28"/>
      <c r="U1005" s="2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9"/>
      <c r="AF1005" s="39"/>
      <c r="AG1005" s="43">
        <f t="shared" si="712"/>
        <v>0</v>
      </c>
      <c r="AH1005" s="56">
        <f>((S1005+U1005)*$AH$7)+(T1005*$AH$8)</f>
        <v>0</v>
      </c>
      <c r="AI1005" s="56">
        <f>((S1005+U1005)*$AI$7)+(T1005*$AI$8)</f>
        <v>0</v>
      </c>
      <c r="AJ1005" s="56">
        <f>((S1005+U1005)*$AJ$7)+(T1005*$AJ$8)</f>
        <v>0</v>
      </c>
      <c r="AK1005" s="61">
        <f>T1005*$AK$8</f>
        <v>0</v>
      </c>
      <c r="AL1005" s="56">
        <f t="shared" si="711"/>
        <v>0</v>
      </c>
      <c r="AM1005" s="43">
        <f t="shared" si="713"/>
        <v>0</v>
      </c>
      <c r="AN1005" s="49"/>
      <c r="AO1005" s="49"/>
    </row>
    <row r="1006" spans="1:43" ht="15.75" customHeight="1" outlineLevel="1" x14ac:dyDescent="0.25">
      <c r="A1006" s="58">
        <v>4</v>
      </c>
      <c r="B1006" s="59" t="s">
        <v>81</v>
      </c>
      <c r="C1006" s="45">
        <v>1</v>
      </c>
      <c r="D1006" s="45">
        <v>1</v>
      </c>
      <c r="E1006" s="45">
        <v>1</v>
      </c>
      <c r="F1006" s="60">
        <f>0.684+0.684+0.808+0.684+0.684</f>
        <v>3.5440000000000005</v>
      </c>
      <c r="G1006" s="46">
        <v>1</v>
      </c>
      <c r="H1006" s="46">
        <v>1</v>
      </c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81"/>
      <c r="T1006" s="28"/>
      <c r="U1006" s="2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9"/>
      <c r="AF1006" s="39"/>
      <c r="AG1006" s="43">
        <f t="shared" si="712"/>
        <v>0</v>
      </c>
      <c r="AH1006" s="56">
        <f>((S1006+U1006)*$AH$7)+(T1006*$AH$8)</f>
        <v>0</v>
      </c>
      <c r="AI1006" s="56">
        <f>((S1006+U1006)*$AI$7)+(T1006*$AI$8)</f>
        <v>0</v>
      </c>
      <c r="AJ1006" s="56">
        <f>((S1006+U1006)*$AJ$7)+(T1006*$AJ$8)</f>
        <v>0</v>
      </c>
      <c r="AK1006" s="61">
        <f>T1006*$AK$8</f>
        <v>0</v>
      </c>
      <c r="AL1006" s="56">
        <f t="shared" si="711"/>
        <v>0</v>
      </c>
      <c r="AM1006" s="43">
        <f t="shared" si="713"/>
        <v>0</v>
      </c>
      <c r="AN1006" s="49"/>
      <c r="AO1006" s="49"/>
    </row>
    <row r="1007" spans="1:43" ht="15.75" customHeight="1" outlineLevel="1" x14ac:dyDescent="0.25">
      <c r="A1007" s="99"/>
      <c r="B1007" s="34"/>
      <c r="C1007" s="35"/>
      <c r="D1007" s="35"/>
      <c r="E1007" s="35"/>
      <c r="F1007" s="36"/>
      <c r="G1007" s="37"/>
      <c r="H1007" s="37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81"/>
      <c r="T1007" s="28"/>
      <c r="U1007" s="2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9"/>
      <c r="AF1007" s="39"/>
      <c r="AG1007" s="43"/>
      <c r="AH1007" s="56"/>
      <c r="AI1007" s="56"/>
      <c r="AJ1007" s="56"/>
      <c r="AK1007" s="61"/>
      <c r="AL1007" s="92"/>
      <c r="AM1007" s="43"/>
      <c r="AN1007" s="49"/>
      <c r="AO1007" s="49"/>
    </row>
    <row r="1008" spans="1:43" s="68" customFormat="1" ht="15.75" customHeight="1" x14ac:dyDescent="0.25">
      <c r="A1008" s="65"/>
      <c r="B1008" s="257" t="str">
        <f>B924</f>
        <v>11TH FLOOR</v>
      </c>
      <c r="C1008" s="258"/>
      <c r="D1008" s="258"/>
      <c r="E1008" s="258"/>
      <c r="F1008" s="258"/>
      <c r="G1008" s="259"/>
      <c r="H1008" s="66"/>
      <c r="I1008" s="67">
        <f>SUM(I924:I1007)</f>
        <v>171.71500000000009</v>
      </c>
      <c r="J1008" s="67">
        <f t="shared" ref="J1008:AP1008" si="714">SUM(J924:J1007)</f>
        <v>81.415000000000006</v>
      </c>
      <c r="K1008" s="67">
        <f t="shared" si="714"/>
        <v>81.415000000000006</v>
      </c>
      <c r="L1008" s="67">
        <f t="shared" si="714"/>
        <v>2.5317499999999997</v>
      </c>
      <c r="M1008" s="67">
        <f t="shared" si="714"/>
        <v>0</v>
      </c>
      <c r="N1008" s="67">
        <f t="shared" si="714"/>
        <v>0</v>
      </c>
      <c r="O1008" s="67">
        <f t="shared" si="714"/>
        <v>0</v>
      </c>
      <c r="P1008" s="67">
        <f t="shared" si="714"/>
        <v>44.314</v>
      </c>
      <c r="Q1008" s="67">
        <f t="shared" si="714"/>
        <v>23.809000000000001</v>
      </c>
      <c r="R1008" s="67">
        <f t="shared" si="714"/>
        <v>23.809000000000001</v>
      </c>
      <c r="S1008" s="67">
        <f t="shared" si="714"/>
        <v>94.967399999999984</v>
      </c>
      <c r="T1008" s="67">
        <f t="shared" si="714"/>
        <v>61.289999999999992</v>
      </c>
      <c r="U1008" s="67">
        <f t="shared" si="714"/>
        <v>61.289999999999992</v>
      </c>
      <c r="V1008" s="67">
        <f t="shared" si="714"/>
        <v>0</v>
      </c>
      <c r="W1008" s="67">
        <f t="shared" si="714"/>
        <v>0</v>
      </c>
      <c r="X1008" s="67">
        <f t="shared" si="714"/>
        <v>0</v>
      </c>
      <c r="Y1008" s="67">
        <f t="shared" si="714"/>
        <v>0</v>
      </c>
      <c r="Z1008" s="67">
        <f t="shared" si="714"/>
        <v>0</v>
      </c>
      <c r="AA1008" s="67">
        <f t="shared" si="714"/>
        <v>0</v>
      </c>
      <c r="AB1008" s="67">
        <f t="shared" si="714"/>
        <v>0</v>
      </c>
      <c r="AC1008" s="67">
        <f t="shared" si="714"/>
        <v>0</v>
      </c>
      <c r="AD1008" s="67">
        <f t="shared" si="714"/>
        <v>0</v>
      </c>
      <c r="AE1008" s="67">
        <f t="shared" si="714"/>
        <v>0</v>
      </c>
      <c r="AF1008" s="67">
        <f t="shared" si="714"/>
        <v>0</v>
      </c>
      <c r="AG1008" s="67">
        <f t="shared" si="714"/>
        <v>0</v>
      </c>
      <c r="AH1008" s="67">
        <f t="shared" si="714"/>
        <v>95.636038285357088</v>
      </c>
      <c r="AI1008" s="67">
        <f t="shared" si="714"/>
        <v>19.183998033000002</v>
      </c>
      <c r="AJ1008" s="67">
        <f t="shared" si="714"/>
        <v>29.247914621250001</v>
      </c>
      <c r="AK1008" s="67">
        <f t="shared" si="714"/>
        <v>8373.9890599999944</v>
      </c>
      <c r="AL1008" s="67">
        <f t="shared" si="714"/>
        <v>2.5317499999999997</v>
      </c>
      <c r="AM1008" s="67">
        <f t="shared" si="714"/>
        <v>0</v>
      </c>
      <c r="AN1008" s="67">
        <f t="shared" si="714"/>
        <v>0</v>
      </c>
      <c r="AO1008" s="67">
        <f t="shared" si="714"/>
        <v>0</v>
      </c>
      <c r="AP1008" s="67">
        <f t="shared" si="714"/>
        <v>0</v>
      </c>
      <c r="AQ1008" s="1"/>
    </row>
    <row r="1009" spans="1:43" s="79" customFormat="1" ht="15.75" customHeight="1" x14ac:dyDescent="0.25">
      <c r="A1009" s="69"/>
      <c r="B1009" s="246" t="s">
        <v>55</v>
      </c>
      <c r="C1009" s="247"/>
      <c r="D1009" s="247"/>
      <c r="E1009" s="247"/>
      <c r="F1009" s="72"/>
      <c r="G1009" s="73"/>
      <c r="H1009" s="74"/>
      <c r="I1009" s="75"/>
      <c r="J1009" s="75"/>
      <c r="K1009" s="75"/>
      <c r="L1009" s="75"/>
      <c r="M1009" s="75"/>
      <c r="N1009" s="75"/>
      <c r="O1009" s="75"/>
      <c r="P1009" s="75"/>
      <c r="Q1009" s="75"/>
      <c r="R1009" s="75"/>
      <c r="S1009" s="75"/>
      <c r="T1009" s="75"/>
      <c r="U1009" s="75"/>
      <c r="V1009" s="75"/>
      <c r="W1009" s="75"/>
      <c r="X1009" s="75"/>
      <c r="Y1009" s="75"/>
      <c r="Z1009" s="75"/>
      <c r="AA1009" s="75"/>
      <c r="AB1009" s="75"/>
      <c r="AC1009" s="75"/>
      <c r="AD1009" s="75"/>
      <c r="AE1009" s="76"/>
      <c r="AF1009" s="76"/>
      <c r="AG1009" s="77">
        <v>0</v>
      </c>
      <c r="AH1009" s="77">
        <v>370</v>
      </c>
      <c r="AI1009" s="77">
        <f>8500/2.83</f>
        <v>3003.5335689045937</v>
      </c>
      <c r="AJ1009" s="78">
        <v>200</v>
      </c>
      <c r="AK1009" s="78">
        <v>11</v>
      </c>
      <c r="AL1009" s="78">
        <v>2000</v>
      </c>
      <c r="AM1009" s="77">
        <f>70*10.764</f>
        <v>753.4799999999999</v>
      </c>
      <c r="AN1009" s="78">
        <f>2800/2.83</f>
        <v>989.39929328621906</v>
      </c>
      <c r="AO1009" s="78">
        <f>35*10.764*1.18</f>
        <v>444.55319999999995</v>
      </c>
      <c r="AQ1009" s="1"/>
    </row>
    <row r="1010" spans="1:43" s="79" customFormat="1" ht="15.75" customHeight="1" x14ac:dyDescent="0.25">
      <c r="A1010" s="69"/>
      <c r="B1010" s="246" t="s">
        <v>56</v>
      </c>
      <c r="C1010" s="247"/>
      <c r="D1010" s="247"/>
      <c r="E1010" s="247"/>
      <c r="F1010" s="72"/>
      <c r="G1010" s="73"/>
      <c r="H1010" s="74"/>
      <c r="I1010" s="75"/>
      <c r="J1010" s="75"/>
      <c r="K1010" s="75"/>
      <c r="L1010" s="75"/>
      <c r="M1010" s="75"/>
      <c r="N1010" s="75"/>
      <c r="O1010" s="75"/>
      <c r="P1010" s="75"/>
      <c r="Q1010" s="75"/>
      <c r="R1010" s="75"/>
      <c r="S1010" s="75"/>
      <c r="T1010" s="75"/>
      <c r="U1010" s="75"/>
      <c r="V1010" s="75"/>
      <c r="W1010" s="75"/>
      <c r="X1010" s="75"/>
      <c r="Y1010" s="75"/>
      <c r="Z1010" s="75"/>
      <c r="AA1010" s="75"/>
      <c r="AB1010" s="75"/>
      <c r="AC1010" s="75"/>
      <c r="AD1010" s="75"/>
      <c r="AE1010" s="76"/>
      <c r="AF1010" s="76"/>
      <c r="AG1010" s="77">
        <f t="shared" ref="AG1010:AO1010" si="715">AG1008*AG1009</f>
        <v>0</v>
      </c>
      <c r="AH1010" s="77">
        <f t="shared" si="715"/>
        <v>35385.33416558212</v>
      </c>
      <c r="AI1010" s="77">
        <f t="shared" si="715"/>
        <v>57619.782077915203</v>
      </c>
      <c r="AJ1010" s="77">
        <f t="shared" si="715"/>
        <v>5849.5829242500004</v>
      </c>
      <c r="AK1010" s="77">
        <f t="shared" si="715"/>
        <v>92113.879659999933</v>
      </c>
      <c r="AL1010" s="77">
        <f t="shared" si="715"/>
        <v>5063.4999999999991</v>
      </c>
      <c r="AM1010" s="77">
        <f t="shared" si="715"/>
        <v>0</v>
      </c>
      <c r="AN1010" s="77">
        <f t="shared" si="715"/>
        <v>0</v>
      </c>
      <c r="AO1010" s="77">
        <f t="shared" si="715"/>
        <v>0</v>
      </c>
      <c r="AP1010" s="80">
        <f>SUM(AG1010:AO1010)</f>
        <v>196032.07882774726</v>
      </c>
      <c r="AQ1010" s="1"/>
    </row>
    <row r="1011" spans="1:43" s="79" customFormat="1" ht="15.75" customHeight="1" x14ac:dyDescent="0.25">
      <c r="A1011" s="69"/>
      <c r="B1011" s="70"/>
      <c r="C1011" s="71"/>
      <c r="D1011" s="71"/>
      <c r="E1011" s="71"/>
      <c r="F1011" s="72"/>
      <c r="G1011" s="73"/>
      <c r="H1011" s="74"/>
      <c r="I1011" s="75"/>
      <c r="J1011" s="75"/>
      <c r="K1011" s="75"/>
      <c r="L1011" s="75"/>
      <c r="M1011" s="75"/>
      <c r="N1011" s="75"/>
      <c r="O1011" s="75"/>
      <c r="P1011" s="75"/>
      <c r="Q1011" s="75"/>
      <c r="R1011" s="75"/>
      <c r="S1011" s="75"/>
      <c r="T1011" s="75"/>
      <c r="U1011" s="75"/>
      <c r="V1011" s="75"/>
      <c r="W1011" s="75"/>
      <c r="X1011" s="75"/>
      <c r="Y1011" s="75"/>
      <c r="Z1011" s="75"/>
      <c r="AA1011" s="75"/>
      <c r="AB1011" s="75"/>
      <c r="AC1011" s="75"/>
      <c r="AD1011" s="75"/>
      <c r="AE1011" s="76"/>
      <c r="AF1011" s="76"/>
      <c r="AG1011" s="77"/>
      <c r="AH1011" s="77"/>
      <c r="AI1011" s="77"/>
      <c r="AJ1011" s="77"/>
      <c r="AK1011" s="77"/>
      <c r="AL1011" s="77"/>
      <c r="AM1011" s="77"/>
      <c r="AN1011" s="77"/>
      <c r="AO1011" s="77"/>
      <c r="AP1011" s="80"/>
      <c r="AQ1011" s="1"/>
    </row>
    <row r="1012" spans="1:43" ht="15.75" customHeight="1" x14ac:dyDescent="0.25">
      <c r="A1012" s="23" t="s">
        <v>204</v>
      </c>
      <c r="B1012" s="254" t="s">
        <v>205</v>
      </c>
      <c r="C1012" s="255"/>
      <c r="D1012" s="255"/>
      <c r="E1012" s="255"/>
      <c r="F1012" s="255"/>
      <c r="G1012" s="256"/>
      <c r="H1012" s="27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18"/>
      <c r="AF1012" s="18"/>
      <c r="AG1012" s="18"/>
      <c r="AH1012" s="31"/>
      <c r="AI1012" s="32"/>
      <c r="AJ1012" s="28"/>
      <c r="AK1012" s="28"/>
      <c r="AL1012" s="28"/>
      <c r="AM1012" s="18"/>
      <c r="AN1012" s="28"/>
      <c r="AO1012" s="28"/>
    </row>
    <row r="1013" spans="1:43" ht="15.75" customHeight="1" outlineLevel="1" x14ac:dyDescent="0.25">
      <c r="A1013" s="33"/>
      <c r="B1013" s="44" t="s">
        <v>206</v>
      </c>
      <c r="C1013" s="45"/>
      <c r="D1013" s="45"/>
      <c r="E1013" s="45"/>
      <c r="F1013" s="46"/>
      <c r="G1013" s="46"/>
      <c r="H1013" s="46"/>
      <c r="I1013" s="38"/>
      <c r="J1013" s="46"/>
      <c r="K1013" s="46"/>
      <c r="L1013" s="46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9"/>
      <c r="AF1013" s="39"/>
      <c r="AG1013" s="47"/>
      <c r="AH1013" s="47"/>
      <c r="AI1013" s="47"/>
      <c r="AJ1013" s="48"/>
      <c r="AK1013" s="49"/>
      <c r="AL1013" s="49"/>
      <c r="AM1013" s="47"/>
      <c r="AN1013" s="49"/>
      <c r="AO1013" s="49"/>
    </row>
    <row r="1014" spans="1:43" ht="15.75" customHeight="1" outlineLevel="1" x14ac:dyDescent="0.25">
      <c r="A1014" s="58">
        <v>1</v>
      </c>
      <c r="B1014" s="59" t="s">
        <v>63</v>
      </c>
      <c r="C1014" s="45">
        <v>1</v>
      </c>
      <c r="D1014" s="45">
        <v>1</v>
      </c>
      <c r="E1014" s="45">
        <v>1</v>
      </c>
      <c r="F1014" s="60">
        <v>5.4</v>
      </c>
      <c r="G1014" s="46">
        <v>9.6999999999999993</v>
      </c>
      <c r="H1014" s="46">
        <v>0.3</v>
      </c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81">
        <f>(($G1014*$H1014)+$F1014)*$C1014*$D1014*$E1014</f>
        <v>8.31</v>
      </c>
      <c r="T1014" s="28">
        <f>(($F1014))*$C1014*$D1014*$E1014</f>
        <v>5.4</v>
      </c>
      <c r="U1014" s="28">
        <f>(($F1014))*$C1014*$D1014*$E1014</f>
        <v>5.4</v>
      </c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9"/>
      <c r="AF1014" s="39"/>
      <c r="AG1014" s="43">
        <f t="shared" ref="AG1014:AG1020" si="716">($F1014+$G1014)*AG$7</f>
        <v>0</v>
      </c>
      <c r="AH1014" s="56">
        <f>((S1014+U1014)*$AH$7)+(T1014*$AH$8)</f>
        <v>3.2037487857142861</v>
      </c>
      <c r="AI1014" s="56">
        <f>((S1014+U1014)*$AI$7)+(T1014*$AI$8)</f>
        <v>0.64265220000000012</v>
      </c>
      <c r="AJ1014" s="56">
        <f>((S1014+U1014)*$AJ$7)+(T1014*$AJ$8)</f>
        <v>0.97978725</v>
      </c>
      <c r="AK1014" s="61">
        <f>T1014*$AK$8</f>
        <v>271.56600000000003</v>
      </c>
      <c r="AL1014" s="56">
        <f t="shared" ref="AL1014:AL1020" si="717">($L1014)*AL$8</f>
        <v>0</v>
      </c>
      <c r="AM1014" s="43">
        <f t="shared" ref="AM1014:AM1020" si="718">($F1014+$G1014)*AM$7</f>
        <v>0</v>
      </c>
      <c r="AN1014" s="49"/>
      <c r="AO1014" s="49"/>
    </row>
    <row r="1015" spans="1:43" ht="15.75" customHeight="1" outlineLevel="1" x14ac:dyDescent="0.25">
      <c r="A1015" s="58">
        <f>1+A1014</f>
        <v>2</v>
      </c>
      <c r="B1015" s="59" t="s">
        <v>64</v>
      </c>
      <c r="C1015" s="45">
        <v>1</v>
      </c>
      <c r="D1015" s="45">
        <v>1</v>
      </c>
      <c r="E1015" s="45">
        <v>1</v>
      </c>
      <c r="F1015" s="60">
        <v>2.3639999999999999</v>
      </c>
      <c r="G1015" s="46">
        <v>6.15</v>
      </c>
      <c r="H1015" s="46">
        <v>0.3</v>
      </c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81">
        <f>(($G1015*$H1015)+$F1015)*$C1015*$D1015*$E1015</f>
        <v>4.2089999999999996</v>
      </c>
      <c r="T1015" s="28">
        <f>(($F1015))*$C1015*$D1015*$E1015</f>
        <v>2.3639999999999999</v>
      </c>
      <c r="U1015" s="28">
        <f>(($F1015))*$C1015*$D1015*$E1015</f>
        <v>2.3639999999999999</v>
      </c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9"/>
      <c r="AF1015" s="39"/>
      <c r="AG1015" s="43">
        <f t="shared" si="716"/>
        <v>0</v>
      </c>
      <c r="AH1015" s="56">
        <f>((S1015+U1015)*$AH$7)+(T1015*$AH$8)</f>
        <v>1.4771752357142858</v>
      </c>
      <c r="AI1015" s="56">
        <f>((S1015+U1015)*$AI$7)+(T1015*$AI$8)</f>
        <v>0.29631222000000002</v>
      </c>
      <c r="AJ1015" s="56">
        <f>((S1015+U1015)*$AJ$7)+(T1015*$AJ$8)</f>
        <v>0.45175747499999996</v>
      </c>
      <c r="AK1015" s="61">
        <f>T1015*$AK$8</f>
        <v>118.88556</v>
      </c>
      <c r="AL1015" s="56">
        <f t="shared" si="717"/>
        <v>0</v>
      </c>
      <c r="AM1015" s="43">
        <f t="shared" si="718"/>
        <v>0</v>
      </c>
      <c r="AN1015" s="49"/>
      <c r="AO1015" s="49"/>
    </row>
    <row r="1016" spans="1:43" ht="15.75" customHeight="1" outlineLevel="1" x14ac:dyDescent="0.25">
      <c r="A1016" s="58">
        <f t="shared" ref="A1016:A1020" si="719">1+A1015</f>
        <v>3</v>
      </c>
      <c r="B1016" s="59" t="s">
        <v>14</v>
      </c>
      <c r="C1016" s="45">
        <v>1</v>
      </c>
      <c r="D1016" s="45">
        <v>1</v>
      </c>
      <c r="E1016" s="45">
        <v>1</v>
      </c>
      <c r="F1016" s="60">
        <v>2.9249999999999998</v>
      </c>
      <c r="G1016" s="46">
        <v>7.95</v>
      </c>
      <c r="H1016" s="46">
        <v>0.3</v>
      </c>
      <c r="I1016" s="63"/>
      <c r="J1016" s="63"/>
      <c r="K1016" s="63"/>
      <c r="L1016" s="63"/>
      <c r="M1016" s="81"/>
      <c r="N1016" s="28"/>
      <c r="O1016" s="28"/>
      <c r="P1016" s="81">
        <f>(($G1016*$H1016)+$F1016)*$C1016*$D1016*$E1016</f>
        <v>5.31</v>
      </c>
      <c r="Q1016" s="28">
        <f>(($F1016))*$C1016*$D1016*$E1016</f>
        <v>2.9249999999999998</v>
      </c>
      <c r="R1016" s="28">
        <f>(($F1016))*$C1016*$D1016*$E1016</f>
        <v>2.9249999999999998</v>
      </c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9"/>
      <c r="AF1016" s="39"/>
      <c r="AG1016" s="43">
        <f t="shared" si="716"/>
        <v>0</v>
      </c>
      <c r="AH1016" s="56">
        <f>((P1016+R1016)*$AH$7)+(Q1016*$AH$8)</f>
        <v>1.8410771785714286</v>
      </c>
      <c r="AI1016" s="56">
        <f>((P1016+R1016)*$AI$7)+(Q1016*$AI$8)</f>
        <v>0.36930870000000005</v>
      </c>
      <c r="AJ1016" s="56">
        <f>((P1016+R1016)*$AJ$7)+(Q1016*$AJ$8)</f>
        <v>0.56304787499999986</v>
      </c>
      <c r="AK1016" s="61">
        <f>Q1016*$AK$8</f>
        <v>147.09824999999998</v>
      </c>
      <c r="AL1016" s="56">
        <f t="shared" si="717"/>
        <v>0</v>
      </c>
      <c r="AM1016" s="43">
        <f t="shared" si="718"/>
        <v>0</v>
      </c>
      <c r="AN1016" s="49"/>
      <c r="AO1016" s="49"/>
    </row>
    <row r="1017" spans="1:43" s="93" customFormat="1" ht="15.75" customHeight="1" outlineLevel="1" x14ac:dyDescent="0.25">
      <c r="A1017" s="82">
        <v>4</v>
      </c>
      <c r="B1017" s="83" t="s">
        <v>59</v>
      </c>
      <c r="C1017" s="84">
        <v>1</v>
      </c>
      <c r="D1017" s="84">
        <v>1</v>
      </c>
      <c r="E1017" s="84">
        <v>1</v>
      </c>
      <c r="F1017" s="85">
        <v>1.9239999999999999</v>
      </c>
      <c r="G1017" s="86">
        <v>5.55</v>
      </c>
      <c r="H1017" s="46">
        <v>0.35</v>
      </c>
      <c r="I1017" s="87">
        <f>(($G1017*$H1017)+$F1017)*$C1017*$D1017*$E1017</f>
        <v>3.8664999999999998</v>
      </c>
      <c r="J1017" s="88">
        <f>(($F1017))*$C1017*$D1017*$E1017</f>
        <v>1.9239999999999999</v>
      </c>
      <c r="K1017" s="88">
        <f t="shared" ref="K1017:K1018" si="720">(($F1017))*$C1017*$D1017*$E1017</f>
        <v>1.9239999999999999</v>
      </c>
      <c r="L1017" s="88"/>
      <c r="M1017" s="89"/>
      <c r="N1017" s="89"/>
      <c r="O1017" s="89"/>
      <c r="P1017" s="89"/>
      <c r="Q1017" s="89"/>
      <c r="R1017" s="89"/>
      <c r="S1017" s="89"/>
      <c r="T1017" s="89"/>
      <c r="U1017" s="89"/>
      <c r="V1017" s="89"/>
      <c r="W1017" s="89"/>
      <c r="X1017" s="89"/>
      <c r="Y1017" s="89"/>
      <c r="Z1017" s="89"/>
      <c r="AA1017" s="89"/>
      <c r="AB1017" s="89"/>
      <c r="AC1017" s="89"/>
      <c r="AD1017" s="89"/>
      <c r="AE1017" s="90"/>
      <c r="AF1017" s="90"/>
      <c r="AG1017" s="91">
        <f t="shared" si="716"/>
        <v>0</v>
      </c>
      <c r="AH1017" s="91">
        <f>((I1017+L1017)*$AH$7)+(J1017*$AH$8)</f>
        <v>1.0083769892857144</v>
      </c>
      <c r="AI1017" s="91">
        <f>((I1017+L1017)*$AI$7)+(J1017*$AI$8)</f>
        <v>0.20227419000000002</v>
      </c>
      <c r="AJ1017" s="91">
        <f>((I1017+L1017)*$AJ$7)+(J1017*$AJ$8)</f>
        <v>0.30838713749999996</v>
      </c>
      <c r="AK1017" s="92">
        <f>J1017*$AK$8</f>
        <v>96.757959999999997</v>
      </c>
      <c r="AL1017" s="56">
        <f t="shared" si="717"/>
        <v>0</v>
      </c>
      <c r="AM1017" s="91">
        <f t="shared" si="718"/>
        <v>0</v>
      </c>
      <c r="AN1017" s="92"/>
      <c r="AO1017" s="92"/>
    </row>
    <row r="1018" spans="1:43" s="93" customFormat="1" ht="15.75" customHeight="1" outlineLevel="1" x14ac:dyDescent="0.25">
      <c r="A1018" s="82">
        <f t="shared" ref="A1018" si="721">1+A1017</f>
        <v>5</v>
      </c>
      <c r="B1018" s="83" t="s">
        <v>65</v>
      </c>
      <c r="C1018" s="84">
        <v>1</v>
      </c>
      <c r="D1018" s="84">
        <v>1</v>
      </c>
      <c r="E1018" s="84">
        <v>1</v>
      </c>
      <c r="F1018" s="85">
        <v>1.01</v>
      </c>
      <c r="G1018" s="86">
        <v>4.2</v>
      </c>
      <c r="H1018" s="86">
        <f>H1017+H1017</f>
        <v>0.7</v>
      </c>
      <c r="I1018" s="87">
        <f>(($G1018*$H1018)+$F1018)*$C1018*$D1018*$E1018</f>
        <v>3.95</v>
      </c>
      <c r="J1018" s="88">
        <f>(($F1018))*$C1018*$D1018*$E1018</f>
        <v>1.01</v>
      </c>
      <c r="K1018" s="88">
        <f t="shared" si="720"/>
        <v>1.01</v>
      </c>
      <c r="L1018" s="88">
        <f>F1018*0.25</f>
        <v>0.2525</v>
      </c>
      <c r="M1018" s="89"/>
      <c r="N1018" s="89"/>
      <c r="O1018" s="89"/>
      <c r="P1018" s="89"/>
      <c r="Q1018" s="89"/>
      <c r="R1018" s="89"/>
      <c r="S1018" s="89"/>
      <c r="T1018" s="89"/>
      <c r="U1018" s="89"/>
      <c r="V1018" s="89"/>
      <c r="W1018" s="89"/>
      <c r="X1018" s="89"/>
      <c r="Y1018" s="89"/>
      <c r="Z1018" s="89"/>
      <c r="AA1018" s="89"/>
      <c r="AB1018" s="89"/>
      <c r="AC1018" s="89"/>
      <c r="AD1018" s="89"/>
      <c r="AE1018" s="90"/>
      <c r="AF1018" s="90"/>
      <c r="AG1018" s="91">
        <f t="shared" si="716"/>
        <v>0</v>
      </c>
      <c r="AH1018" s="91">
        <f>((I1018+L1018)*$AH$7)+(J1018*$AH$8)</f>
        <v>0.81335482738095255</v>
      </c>
      <c r="AI1018" s="91">
        <f>((I1018+L1018)*$AI$7)+(J1018*$AI$8)</f>
        <v>0.16315395000000002</v>
      </c>
      <c r="AJ1018" s="91">
        <f>((I1018+L1018)*$AJ$7)+(J1018*$AJ$8)</f>
        <v>0.24874443749999997</v>
      </c>
      <c r="AK1018" s="92">
        <f>J1018*$AK$8</f>
        <v>50.792900000000003</v>
      </c>
      <c r="AL1018" s="56">
        <f t="shared" si="717"/>
        <v>0.2525</v>
      </c>
      <c r="AM1018" s="91">
        <f t="shared" si="718"/>
        <v>0</v>
      </c>
      <c r="AN1018" s="92"/>
      <c r="AO1018" s="92"/>
    </row>
    <row r="1019" spans="1:43" ht="15.75" customHeight="1" outlineLevel="1" x14ac:dyDescent="0.25">
      <c r="A1019" s="58">
        <v>6</v>
      </c>
      <c r="B1019" s="59" t="s">
        <v>66</v>
      </c>
      <c r="C1019" s="45">
        <v>1</v>
      </c>
      <c r="D1019" s="45">
        <v>1</v>
      </c>
      <c r="E1019" s="45">
        <v>1</v>
      </c>
      <c r="F1019" s="60">
        <v>3.72</v>
      </c>
      <c r="G1019" s="46">
        <v>7.9</v>
      </c>
      <c r="H1019" s="46">
        <v>0.35</v>
      </c>
      <c r="I1019" s="81">
        <f>(($G1019*$H1019)+$F1019)*$C1019*$D1019*$E1019</f>
        <v>6.4850000000000003</v>
      </c>
      <c r="J1019" s="28">
        <f t="shared" ref="J1019:K1020" si="722">(($F1019))*$C1019*$D1019*$E1019</f>
        <v>3.72</v>
      </c>
      <c r="K1019" s="28">
        <f t="shared" si="722"/>
        <v>3.72</v>
      </c>
      <c r="L1019" s="2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9"/>
      <c r="AF1019" s="39"/>
      <c r="AG1019" s="43">
        <f t="shared" si="716"/>
        <v>0</v>
      </c>
      <c r="AH1019" s="56">
        <f>((I1019+L1019)*$AH$7)+(J1019*$AH$8)</f>
        <v>1.8201632738095239</v>
      </c>
      <c r="AI1019" s="56">
        <f>((I1019+L1019)*$AI$7)+(J1019*$AI$8)</f>
        <v>0.36511350000000009</v>
      </c>
      <c r="AJ1019" s="56">
        <f>((I1019+L1019)*$AJ$7)+(J1019*$AJ$8)</f>
        <v>0.55665187500000002</v>
      </c>
      <c r="AK1019" s="61">
        <f>J1019*$AK$8</f>
        <v>187.0788</v>
      </c>
      <c r="AL1019" s="56">
        <f t="shared" si="717"/>
        <v>0</v>
      </c>
      <c r="AM1019" s="43">
        <f t="shared" si="718"/>
        <v>0</v>
      </c>
      <c r="AN1019" s="49"/>
      <c r="AO1019" s="49"/>
    </row>
    <row r="1020" spans="1:43" ht="15.75" customHeight="1" outlineLevel="1" x14ac:dyDescent="0.25">
      <c r="A1020" s="58">
        <f t="shared" si="719"/>
        <v>7</v>
      </c>
      <c r="B1020" s="59" t="s">
        <v>67</v>
      </c>
      <c r="C1020" s="45">
        <v>1</v>
      </c>
      <c r="D1020" s="45">
        <v>1</v>
      </c>
      <c r="E1020" s="45">
        <v>1</v>
      </c>
      <c r="F1020" s="60">
        <v>3.36</v>
      </c>
      <c r="G1020" s="46">
        <v>7.6</v>
      </c>
      <c r="H1020" s="46">
        <v>0.35</v>
      </c>
      <c r="I1020" s="81">
        <f>(($G1020*$H1020)+$F1020)*$C1020*$D1020*$E1020</f>
        <v>6.02</v>
      </c>
      <c r="J1020" s="28">
        <f t="shared" si="722"/>
        <v>3.36</v>
      </c>
      <c r="K1020" s="28">
        <f t="shared" si="722"/>
        <v>3.36</v>
      </c>
      <c r="L1020" s="2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9"/>
      <c r="AF1020" s="39"/>
      <c r="AG1020" s="43">
        <f t="shared" si="716"/>
        <v>0</v>
      </c>
      <c r="AH1020" s="56">
        <f>((I1020+L1020)*$AH$7)+(J1020*$AH$8)</f>
        <v>1.6652696666666666</v>
      </c>
      <c r="AI1020" s="56">
        <f>((I1020+L1020)*$AI$7)+(J1020*$AI$8)</f>
        <v>0.33404280000000003</v>
      </c>
      <c r="AJ1020" s="56">
        <f>((I1020+L1020)*$AJ$7)+(J1020*$AJ$8)</f>
        <v>0.50928149999999994</v>
      </c>
      <c r="AK1020" s="61">
        <f>J1020*$AK$8</f>
        <v>168.9744</v>
      </c>
      <c r="AL1020" s="56">
        <f t="shared" si="717"/>
        <v>0</v>
      </c>
      <c r="AM1020" s="43">
        <f t="shared" si="718"/>
        <v>0</v>
      </c>
      <c r="AN1020" s="49"/>
      <c r="AO1020" s="49"/>
    </row>
    <row r="1021" spans="1:43" ht="15.75" customHeight="1" outlineLevel="1" x14ac:dyDescent="0.25">
      <c r="A1021" s="58"/>
      <c r="B1021" s="59"/>
      <c r="C1021" s="45"/>
      <c r="D1021" s="45"/>
      <c r="E1021" s="45"/>
      <c r="F1021" s="60"/>
      <c r="G1021" s="46"/>
      <c r="H1021" s="46"/>
      <c r="I1021" s="63"/>
      <c r="J1021" s="63"/>
      <c r="K1021" s="63"/>
      <c r="L1021" s="63"/>
      <c r="M1021" s="81"/>
      <c r="N1021" s="28"/>
      <c r="O1021" s="28"/>
      <c r="P1021" s="81"/>
      <c r="Q1021" s="28"/>
      <c r="R1021" s="2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9"/>
      <c r="AF1021" s="39"/>
      <c r="AG1021" s="43"/>
      <c r="AH1021" s="56"/>
      <c r="AI1021" s="56"/>
      <c r="AJ1021" s="62"/>
      <c r="AK1021" s="61"/>
      <c r="AL1021" s="61"/>
      <c r="AM1021" s="43"/>
      <c r="AN1021" s="49"/>
      <c r="AO1021" s="49"/>
    </row>
    <row r="1022" spans="1:43" ht="15.75" customHeight="1" outlineLevel="1" x14ac:dyDescent="0.25">
      <c r="A1022" s="33"/>
      <c r="B1022" s="44" t="s">
        <v>207</v>
      </c>
      <c r="C1022" s="45"/>
      <c r="D1022" s="45"/>
      <c r="E1022" s="45"/>
      <c r="F1022" s="46"/>
      <c r="G1022" s="46"/>
      <c r="H1022" s="46"/>
      <c r="I1022" s="38"/>
      <c r="J1022" s="46"/>
      <c r="K1022" s="46"/>
      <c r="L1022" s="46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9"/>
      <c r="AF1022" s="39"/>
      <c r="AG1022" s="47"/>
      <c r="AH1022" s="47"/>
      <c r="AI1022" s="47"/>
      <c r="AJ1022" s="48"/>
      <c r="AK1022" s="49"/>
      <c r="AL1022" s="49"/>
      <c r="AM1022" s="47"/>
      <c r="AN1022" s="49"/>
      <c r="AO1022" s="49"/>
    </row>
    <row r="1023" spans="1:43" ht="15.75" customHeight="1" outlineLevel="1" x14ac:dyDescent="0.25">
      <c r="A1023" s="58">
        <v>1</v>
      </c>
      <c r="B1023" s="59" t="s">
        <v>63</v>
      </c>
      <c r="C1023" s="45">
        <v>1</v>
      </c>
      <c r="D1023" s="45">
        <v>1</v>
      </c>
      <c r="E1023" s="45">
        <v>1</v>
      </c>
      <c r="F1023" s="60">
        <v>5</v>
      </c>
      <c r="G1023" s="46">
        <v>9.25</v>
      </c>
      <c r="H1023" s="46">
        <v>0.3</v>
      </c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81">
        <f>(($G1023*$H1023)+$F1023)*$C1023*$D1023*$E1023</f>
        <v>7.7750000000000004</v>
      </c>
      <c r="T1023" s="28">
        <f>(($F1023))*$C1023*$D1023*$E1023</f>
        <v>5</v>
      </c>
      <c r="U1023" s="28">
        <f>(($F1023))*$C1023*$D1023*$E1023</f>
        <v>5</v>
      </c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9"/>
      <c r="AF1023" s="39"/>
      <c r="AG1023" s="43">
        <f>($F1023+$G1023)*AG$7</f>
        <v>0</v>
      </c>
      <c r="AH1023" s="56">
        <f>((S1023+U1023)*$AH$7)+(T1023*$AH$8)</f>
        <v>2.976963630952381</v>
      </c>
      <c r="AI1023" s="56">
        <f>((S1023+U1023)*$AI$7)+(T1023*$AI$8)</f>
        <v>0.59716049999999998</v>
      </c>
      <c r="AJ1023" s="56">
        <f>((S1023+U1023)*$AJ$7)+(T1023*$AJ$8)</f>
        <v>0.91043062499999994</v>
      </c>
      <c r="AK1023" s="61">
        <f>T1023*$AK$8</f>
        <v>251.45</v>
      </c>
      <c r="AL1023" s="56">
        <f t="shared" ref="AL1023:AL1028" si="723">($L1023)*AL$8</f>
        <v>0</v>
      </c>
      <c r="AM1023" s="43">
        <f>($F1023+$G1023)*AM$7</f>
        <v>0</v>
      </c>
      <c r="AN1023" s="49"/>
      <c r="AO1023" s="49"/>
    </row>
    <row r="1024" spans="1:43" ht="15.75" customHeight="1" outlineLevel="1" x14ac:dyDescent="0.25">
      <c r="A1024" s="58">
        <f>1+A1023</f>
        <v>2</v>
      </c>
      <c r="B1024" s="59" t="s">
        <v>14</v>
      </c>
      <c r="C1024" s="45">
        <v>1</v>
      </c>
      <c r="D1024" s="45">
        <v>1</v>
      </c>
      <c r="E1024" s="45">
        <v>1</v>
      </c>
      <c r="F1024" s="60">
        <v>2.29</v>
      </c>
      <c r="G1024" s="46">
        <v>6.65</v>
      </c>
      <c r="H1024" s="46">
        <v>0.3</v>
      </c>
      <c r="I1024" s="63"/>
      <c r="J1024" s="63"/>
      <c r="K1024" s="63"/>
      <c r="L1024" s="63"/>
      <c r="M1024" s="81"/>
      <c r="N1024" s="28"/>
      <c r="O1024" s="28"/>
      <c r="P1024" s="81">
        <f>(($G1024*$H1024)+$F1024)*$C1024*$D1024*$E1024</f>
        <v>4.2850000000000001</v>
      </c>
      <c r="Q1024" s="28">
        <f>(($F1024))*$C1024*$D1024*$E1024</f>
        <v>2.29</v>
      </c>
      <c r="R1024" s="28">
        <f>(($F1024))*$C1024*$D1024*$E1024</f>
        <v>2.29</v>
      </c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9"/>
      <c r="AF1024" s="39"/>
      <c r="AG1024" s="43">
        <f>($F1024+$G1024)*AG$7</f>
        <v>0</v>
      </c>
      <c r="AH1024" s="56">
        <f>((P1024+R1024)*$AH$7)+(Q1024*$AH$8)</f>
        <v>1.4580912976190477</v>
      </c>
      <c r="AI1024" s="56">
        <f>((P1024+R1024)*$AI$7)+(Q1024*$AI$8)</f>
        <v>0.29248410000000002</v>
      </c>
      <c r="AJ1024" s="56">
        <f>((P1024+R1024)*$AJ$7)+(Q1024*$AJ$8)</f>
        <v>0.44592112499999992</v>
      </c>
      <c r="AK1024" s="61">
        <f>Q1024*$AK$8</f>
        <v>115.1641</v>
      </c>
      <c r="AL1024" s="56">
        <f t="shared" si="723"/>
        <v>0</v>
      </c>
      <c r="AM1024" s="43">
        <f>($F1024+$G1024)*AM$7</f>
        <v>0</v>
      </c>
      <c r="AN1024" s="49"/>
      <c r="AO1024" s="49"/>
    </row>
    <row r="1025" spans="1:41" s="93" customFormat="1" ht="15.75" customHeight="1" outlineLevel="1" x14ac:dyDescent="0.25">
      <c r="A1025" s="82">
        <f t="shared" ref="A1025:A1026" si="724">1+A1024</f>
        <v>3</v>
      </c>
      <c r="B1025" s="83" t="s">
        <v>59</v>
      </c>
      <c r="C1025" s="84">
        <v>1</v>
      </c>
      <c r="D1025" s="84">
        <v>1</v>
      </c>
      <c r="E1025" s="84">
        <v>1</v>
      </c>
      <c r="F1025" s="85">
        <v>1.92</v>
      </c>
      <c r="G1025" s="86">
        <v>5.55</v>
      </c>
      <c r="H1025" s="46">
        <v>0.35</v>
      </c>
      <c r="I1025" s="87">
        <f>(($G1025*$H1025)+$F1025)*$C1025*$D1025*$E1025</f>
        <v>3.8624999999999998</v>
      </c>
      <c r="J1025" s="88">
        <f>(($F1025))*$C1025*$D1025*$E1025</f>
        <v>1.92</v>
      </c>
      <c r="K1025" s="88">
        <f t="shared" ref="K1025:K1026" si="725">(($F1025))*$C1025*$D1025*$E1025</f>
        <v>1.92</v>
      </c>
      <c r="L1025" s="88"/>
      <c r="M1025" s="89"/>
      <c r="N1025" s="89"/>
      <c r="O1025" s="89"/>
      <c r="P1025" s="89"/>
      <c r="Q1025" s="89"/>
      <c r="R1025" s="89"/>
      <c r="S1025" s="89"/>
      <c r="T1025" s="89"/>
      <c r="U1025" s="89"/>
      <c r="V1025" s="89"/>
      <c r="W1025" s="89"/>
      <c r="X1025" s="89"/>
      <c r="Y1025" s="89"/>
      <c r="Z1025" s="89"/>
      <c r="AA1025" s="89"/>
      <c r="AB1025" s="89"/>
      <c r="AC1025" s="89"/>
      <c r="AD1025" s="89"/>
      <c r="AE1025" s="90"/>
      <c r="AF1025" s="90"/>
      <c r="AG1025" s="91">
        <f>($F1025+$G1025)*AG$7</f>
        <v>0</v>
      </c>
      <c r="AH1025" s="91">
        <f>((I1025+L1025)*$AH$7)+(J1025*$AH$8)</f>
        <v>1.0068084464285714</v>
      </c>
      <c r="AI1025" s="91">
        <f>((I1025+L1025)*$AI$7)+(J1025*$AI$8)</f>
        <v>0.20195954999999999</v>
      </c>
      <c r="AJ1025" s="91">
        <f>((I1025+L1025)*$AJ$7)+(J1025*$AJ$8)</f>
        <v>0.30790743749999994</v>
      </c>
      <c r="AK1025" s="92">
        <f>J1025*$AK$8</f>
        <v>96.556799999999996</v>
      </c>
      <c r="AL1025" s="56">
        <f t="shared" si="723"/>
        <v>0</v>
      </c>
      <c r="AM1025" s="91">
        <f>($F1025+$G1025)*AM$7</f>
        <v>0</v>
      </c>
      <c r="AN1025" s="92"/>
      <c r="AO1025" s="92"/>
    </row>
    <row r="1026" spans="1:41" s="93" customFormat="1" ht="15.75" customHeight="1" outlineLevel="1" x14ac:dyDescent="0.25">
      <c r="A1026" s="82">
        <f t="shared" si="724"/>
        <v>4</v>
      </c>
      <c r="B1026" s="83" t="s">
        <v>65</v>
      </c>
      <c r="C1026" s="84">
        <v>1</v>
      </c>
      <c r="D1026" s="84">
        <v>1</v>
      </c>
      <c r="E1026" s="84">
        <v>1</v>
      </c>
      <c r="F1026" s="85">
        <v>1.0129999999999999</v>
      </c>
      <c r="G1026" s="86">
        <v>4.2</v>
      </c>
      <c r="H1026" s="86">
        <f>H1025+H1025</f>
        <v>0.7</v>
      </c>
      <c r="I1026" s="87">
        <f>(($G1026*$H1026)+$F1026)*$C1026*$D1026*$E1026</f>
        <v>3.9529999999999998</v>
      </c>
      <c r="J1026" s="88">
        <f>(($F1026))*$C1026*$D1026*$E1026</f>
        <v>1.0129999999999999</v>
      </c>
      <c r="K1026" s="88">
        <f t="shared" si="725"/>
        <v>1.0129999999999999</v>
      </c>
      <c r="L1026" s="88">
        <f>F1026*0.25</f>
        <v>0.25324999999999998</v>
      </c>
      <c r="M1026" s="89"/>
      <c r="N1026" s="89"/>
      <c r="O1026" s="89"/>
      <c r="P1026" s="89"/>
      <c r="Q1026" s="89"/>
      <c r="R1026" s="89"/>
      <c r="S1026" s="89"/>
      <c r="T1026" s="89"/>
      <c r="U1026" s="89"/>
      <c r="V1026" s="89"/>
      <c r="W1026" s="89"/>
      <c r="X1026" s="89"/>
      <c r="Y1026" s="89"/>
      <c r="Z1026" s="89"/>
      <c r="AA1026" s="89"/>
      <c r="AB1026" s="89"/>
      <c r="AC1026" s="89"/>
      <c r="AD1026" s="89"/>
      <c r="AE1026" s="90"/>
      <c r="AF1026" s="90"/>
      <c r="AG1026" s="91">
        <f t="shared" ref="AG1026" si="726">($F1026+$G1026)*AG$7</f>
        <v>0</v>
      </c>
      <c r="AH1026" s="91">
        <f>((I1026+L1026)*$AH$7)+(J1026*$AH$8)</f>
        <v>0.81462926845238093</v>
      </c>
      <c r="AI1026" s="91">
        <f>((I1026+L1026)*$AI$7)+(J1026*$AI$8)</f>
        <v>0.16340959500000002</v>
      </c>
      <c r="AJ1026" s="91">
        <f>((I1026+L1026)*$AJ$7)+(J1026*$AJ$8)</f>
        <v>0.24913419374999995</v>
      </c>
      <c r="AK1026" s="92">
        <f>J1026*$AK$8</f>
        <v>50.943769999999994</v>
      </c>
      <c r="AL1026" s="56">
        <f t="shared" si="723"/>
        <v>0.25324999999999998</v>
      </c>
      <c r="AM1026" s="91">
        <f t="shared" ref="AM1026" si="727">($F1026+$G1026)*AM$7</f>
        <v>0</v>
      </c>
      <c r="AN1026" s="92"/>
      <c r="AO1026" s="92"/>
    </row>
    <row r="1027" spans="1:41" ht="15.75" customHeight="1" outlineLevel="1" x14ac:dyDescent="0.25">
      <c r="A1027" s="58">
        <v>5</v>
      </c>
      <c r="B1027" s="59" t="s">
        <v>66</v>
      </c>
      <c r="C1027" s="45">
        <v>1</v>
      </c>
      <c r="D1027" s="45">
        <v>1</v>
      </c>
      <c r="E1027" s="45">
        <v>1</v>
      </c>
      <c r="F1027" s="60">
        <v>3.64</v>
      </c>
      <c r="G1027" s="46">
        <v>7.8</v>
      </c>
      <c r="H1027" s="46">
        <v>0.35</v>
      </c>
      <c r="I1027" s="81">
        <f>(($G1027*$H1027)+$F1027)*$C1027*$D1027*$E1027</f>
        <v>6.37</v>
      </c>
      <c r="J1027" s="28">
        <f t="shared" ref="J1027:K1028" si="728">(($F1027))*$C1027*$D1027*$E1027</f>
        <v>3.64</v>
      </c>
      <c r="K1027" s="28">
        <f t="shared" si="728"/>
        <v>3.64</v>
      </c>
      <c r="L1027" s="2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9"/>
      <c r="AF1027" s="39"/>
      <c r="AG1027" s="43">
        <f>($F1027+$G1027)*AG$7</f>
        <v>0</v>
      </c>
      <c r="AH1027" s="56">
        <f>((I1027+L1027)*$AH$7)+(J1027*$AH$8)</f>
        <v>1.7842175</v>
      </c>
      <c r="AI1027" s="56">
        <f>((I1027+L1027)*$AI$7)+(J1027*$AI$8)</f>
        <v>0.35790300000000003</v>
      </c>
      <c r="AJ1027" s="56">
        <f>((I1027+L1027)*$AJ$7)+(J1027*$AJ$8)</f>
        <v>0.54565874999999997</v>
      </c>
      <c r="AK1027" s="61">
        <f>J1027*$AK$8</f>
        <v>183.0556</v>
      </c>
      <c r="AL1027" s="56">
        <f t="shared" si="723"/>
        <v>0</v>
      </c>
      <c r="AM1027" s="43">
        <f>($F1027+$G1027)*AM$7</f>
        <v>0</v>
      </c>
      <c r="AN1027" s="49"/>
      <c r="AO1027" s="49"/>
    </row>
    <row r="1028" spans="1:41" ht="15.75" customHeight="1" outlineLevel="1" x14ac:dyDescent="0.25">
      <c r="A1028" s="58">
        <f t="shared" ref="A1028" si="729">1+A1027</f>
        <v>6</v>
      </c>
      <c r="B1028" s="59" t="s">
        <v>67</v>
      </c>
      <c r="C1028" s="45">
        <v>1</v>
      </c>
      <c r="D1028" s="45">
        <v>1</v>
      </c>
      <c r="E1028" s="45">
        <v>1</v>
      </c>
      <c r="F1028" s="60">
        <v>2.9</v>
      </c>
      <c r="G1028" s="46">
        <v>7.05</v>
      </c>
      <c r="H1028" s="46">
        <v>0.35</v>
      </c>
      <c r="I1028" s="81">
        <f>(($G1028*$H1028)+$F1028)*$C1028*$D1028*$E1028</f>
        <v>5.3674999999999997</v>
      </c>
      <c r="J1028" s="28">
        <f t="shared" si="728"/>
        <v>2.9</v>
      </c>
      <c r="K1028" s="28">
        <f t="shared" si="728"/>
        <v>2.9</v>
      </c>
      <c r="L1028" s="2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9"/>
      <c r="AF1028" s="39"/>
      <c r="AG1028" s="43">
        <f>($F1028+$G1028)*AG$7</f>
        <v>0</v>
      </c>
      <c r="AH1028" s="56">
        <f>((I1028+L1028)*$AH$7)+(J1028*$AH$8)</f>
        <v>1.4597251964285713</v>
      </c>
      <c r="AI1028" s="56">
        <f>((I1028+L1028)*$AI$7)+(J1028*$AI$8)</f>
        <v>0.29281184999999998</v>
      </c>
      <c r="AJ1028" s="56">
        <f>((I1028+L1028)*$AJ$7)+(J1028*$AJ$8)</f>
        <v>0.44642081249999999</v>
      </c>
      <c r="AK1028" s="61">
        <f>J1028*$AK$8</f>
        <v>145.84099999999998</v>
      </c>
      <c r="AL1028" s="56">
        <f t="shared" si="723"/>
        <v>0</v>
      </c>
      <c r="AM1028" s="43">
        <f>($F1028+$G1028)*AM$7</f>
        <v>0</v>
      </c>
      <c r="AN1028" s="49"/>
      <c r="AO1028" s="49"/>
    </row>
    <row r="1029" spans="1:41" ht="15.75" customHeight="1" outlineLevel="1" x14ac:dyDescent="0.25">
      <c r="A1029" s="58"/>
      <c r="B1029" s="59"/>
      <c r="C1029" s="94"/>
      <c r="D1029" s="94"/>
      <c r="E1029" s="94"/>
      <c r="F1029" s="60"/>
      <c r="G1029" s="60"/>
      <c r="H1029" s="60"/>
      <c r="I1029" s="81"/>
      <c r="J1029" s="28"/>
      <c r="K1029" s="28"/>
      <c r="L1029" s="28"/>
      <c r="M1029" s="95"/>
      <c r="N1029" s="95"/>
      <c r="O1029" s="95"/>
      <c r="P1029" s="95"/>
      <c r="Q1029" s="95"/>
      <c r="R1029" s="95"/>
      <c r="S1029" s="95"/>
      <c r="T1029" s="95"/>
      <c r="U1029" s="95"/>
      <c r="V1029" s="95"/>
      <c r="W1029" s="95"/>
      <c r="X1029" s="95"/>
      <c r="Y1029" s="95"/>
      <c r="Z1029" s="95"/>
      <c r="AA1029" s="95"/>
      <c r="AB1029" s="95"/>
      <c r="AC1029" s="95"/>
      <c r="AD1029" s="95"/>
      <c r="AE1029" s="96"/>
      <c r="AF1029" s="96"/>
      <c r="AG1029" s="97"/>
      <c r="AH1029" s="98"/>
      <c r="AI1029" s="98"/>
      <c r="AJ1029" s="98"/>
      <c r="AK1029" s="54"/>
      <c r="AL1029" s="54"/>
      <c r="AM1029" s="97"/>
      <c r="AN1029" s="28"/>
      <c r="AO1029" s="28"/>
    </row>
    <row r="1030" spans="1:41" ht="15.75" customHeight="1" outlineLevel="1" x14ac:dyDescent="0.25">
      <c r="A1030" s="33"/>
      <c r="B1030" s="44" t="s">
        <v>208</v>
      </c>
      <c r="C1030" s="45"/>
      <c r="D1030" s="45"/>
      <c r="E1030" s="45"/>
      <c r="F1030" s="46"/>
      <c r="G1030" s="46"/>
      <c r="H1030" s="46"/>
      <c r="I1030" s="38"/>
      <c r="J1030" s="46"/>
      <c r="K1030" s="46"/>
      <c r="L1030" s="46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9"/>
      <c r="AF1030" s="39"/>
      <c r="AG1030" s="47"/>
      <c r="AH1030" s="47"/>
      <c r="AI1030" s="47"/>
      <c r="AJ1030" s="48"/>
      <c r="AK1030" s="49"/>
      <c r="AL1030" s="49"/>
      <c r="AM1030" s="47"/>
      <c r="AN1030" s="49"/>
      <c r="AO1030" s="49"/>
    </row>
    <row r="1031" spans="1:41" ht="15.75" customHeight="1" outlineLevel="1" x14ac:dyDescent="0.25">
      <c r="A1031" s="58">
        <v>1</v>
      </c>
      <c r="B1031" s="59" t="s">
        <v>63</v>
      </c>
      <c r="C1031" s="45">
        <v>1</v>
      </c>
      <c r="D1031" s="45">
        <v>1</v>
      </c>
      <c r="E1031" s="45">
        <v>1</v>
      </c>
      <c r="F1031" s="60">
        <v>6.22</v>
      </c>
      <c r="G1031" s="46">
        <v>10.65</v>
      </c>
      <c r="H1031" s="46">
        <v>0.3</v>
      </c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81">
        <f>(($G1031*$H1031)+$F1031)*$C1031*$D1031*$E1031</f>
        <v>9.4149999999999991</v>
      </c>
      <c r="T1031" s="28">
        <f>(($F1031))*$C1031*$D1031*$E1031</f>
        <v>6.22</v>
      </c>
      <c r="U1031" s="28">
        <f>(($F1031))*$C1031*$D1031*$E1031</f>
        <v>6.22</v>
      </c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9"/>
      <c r="AF1031" s="39"/>
      <c r="AG1031" s="43">
        <f t="shared" ref="AG1031:AG1036" si="730">($F1031+$G1031)*AG$7</f>
        <v>0</v>
      </c>
      <c r="AH1031" s="56">
        <f>((S1031+U1031)*$AH$7)+(T1031*$AH$8)</f>
        <v>3.6697367261904761</v>
      </c>
      <c r="AI1031" s="56">
        <f>((S1031+U1031)*$AI$7)+(T1031*$AI$8)</f>
        <v>0.73612650000000002</v>
      </c>
      <c r="AJ1031" s="56">
        <f>((S1031+U1031)*$AJ$7)+(T1031*$AJ$8)</f>
        <v>1.1222981249999997</v>
      </c>
      <c r="AK1031" s="61">
        <f>T1031*$AK$8</f>
        <v>312.80379999999997</v>
      </c>
      <c r="AL1031" s="56">
        <f t="shared" ref="AL1031:AL1036" si="731">($L1031)*AL$8</f>
        <v>0</v>
      </c>
      <c r="AM1031" s="43">
        <f t="shared" ref="AM1031:AM1036" si="732">($F1031+$G1031)*AM$7</f>
        <v>0</v>
      </c>
      <c r="AN1031" s="49"/>
      <c r="AO1031" s="49"/>
    </row>
    <row r="1032" spans="1:41" ht="15.75" customHeight="1" outlineLevel="1" x14ac:dyDescent="0.25">
      <c r="A1032" s="58">
        <f>1+A1031</f>
        <v>2</v>
      </c>
      <c r="B1032" s="59" t="s">
        <v>14</v>
      </c>
      <c r="C1032" s="45">
        <v>1</v>
      </c>
      <c r="D1032" s="45">
        <v>1</v>
      </c>
      <c r="E1032" s="45">
        <v>1</v>
      </c>
      <c r="F1032" s="60">
        <v>2.29</v>
      </c>
      <c r="G1032" s="46">
        <v>6.65</v>
      </c>
      <c r="H1032" s="46">
        <v>0.3</v>
      </c>
      <c r="I1032" s="63"/>
      <c r="J1032" s="63"/>
      <c r="K1032" s="63"/>
      <c r="L1032" s="63"/>
      <c r="M1032" s="81"/>
      <c r="N1032" s="28"/>
      <c r="O1032" s="28"/>
      <c r="P1032" s="81">
        <f>(($G1032*$H1032)+$F1032)*$C1032*$D1032*$E1032</f>
        <v>4.2850000000000001</v>
      </c>
      <c r="Q1032" s="28">
        <f>(($F1032))*$C1032*$D1032*$E1032</f>
        <v>2.29</v>
      </c>
      <c r="R1032" s="28">
        <f>(($F1032))*$C1032*$D1032*$E1032</f>
        <v>2.29</v>
      </c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9"/>
      <c r="AF1032" s="39"/>
      <c r="AG1032" s="43">
        <f t="shared" si="730"/>
        <v>0</v>
      </c>
      <c r="AH1032" s="56">
        <f>((P1032+R1032)*$AH$7)+(Q1032*$AH$8)</f>
        <v>1.4580912976190477</v>
      </c>
      <c r="AI1032" s="56">
        <f>((P1032+R1032)*$AI$7)+(Q1032*$AI$8)</f>
        <v>0.29248410000000002</v>
      </c>
      <c r="AJ1032" s="56">
        <f>((P1032+R1032)*$AJ$7)+(Q1032*$AJ$8)</f>
        <v>0.44592112499999992</v>
      </c>
      <c r="AK1032" s="61">
        <f>Q1032*$AK$8</f>
        <v>115.1641</v>
      </c>
      <c r="AL1032" s="56">
        <f t="shared" si="731"/>
        <v>0</v>
      </c>
      <c r="AM1032" s="43">
        <f t="shared" si="732"/>
        <v>0</v>
      </c>
      <c r="AN1032" s="49"/>
      <c r="AO1032" s="49"/>
    </row>
    <row r="1033" spans="1:41" s="93" customFormat="1" ht="15.75" customHeight="1" outlineLevel="1" x14ac:dyDescent="0.25">
      <c r="A1033" s="82">
        <v>3</v>
      </c>
      <c r="B1033" s="83" t="s">
        <v>59</v>
      </c>
      <c r="C1033" s="84">
        <v>1</v>
      </c>
      <c r="D1033" s="84">
        <v>1</v>
      </c>
      <c r="E1033" s="84">
        <v>1</v>
      </c>
      <c r="F1033" s="85">
        <v>1.92</v>
      </c>
      <c r="G1033" s="86">
        <v>5.55</v>
      </c>
      <c r="H1033" s="46">
        <v>0.35</v>
      </c>
      <c r="I1033" s="87">
        <f>(($G1033*$H1033)+$F1033)*$C1033*$D1033*$E1033</f>
        <v>3.8624999999999998</v>
      </c>
      <c r="J1033" s="88">
        <f>(($F1033))*$C1033*$D1033*$E1033</f>
        <v>1.92</v>
      </c>
      <c r="K1033" s="88">
        <f>(($F1033))*$C1033*$D1033*$E1033</f>
        <v>1.92</v>
      </c>
      <c r="L1033" s="88"/>
      <c r="M1033" s="89"/>
      <c r="N1033" s="89"/>
      <c r="O1033" s="89"/>
      <c r="P1033" s="89"/>
      <c r="Q1033" s="89"/>
      <c r="R1033" s="89"/>
      <c r="S1033" s="89"/>
      <c r="T1033" s="89"/>
      <c r="U1033" s="89"/>
      <c r="V1033" s="89"/>
      <c r="W1033" s="89"/>
      <c r="X1033" s="89"/>
      <c r="Y1033" s="89"/>
      <c r="Z1033" s="89"/>
      <c r="AA1033" s="89"/>
      <c r="AB1033" s="89"/>
      <c r="AC1033" s="89"/>
      <c r="AD1033" s="89"/>
      <c r="AE1033" s="90"/>
      <c r="AF1033" s="90"/>
      <c r="AG1033" s="91">
        <f t="shared" si="730"/>
        <v>0</v>
      </c>
      <c r="AH1033" s="91">
        <f>((I1033+L1033)*$AH$7)+(J1033*$AH$8)</f>
        <v>1.0068084464285714</v>
      </c>
      <c r="AI1033" s="91">
        <f>((I1033+L1033)*$AI$7)+(J1033*$AI$8)</f>
        <v>0.20195954999999999</v>
      </c>
      <c r="AJ1033" s="91">
        <f>((I1033+L1033)*$AJ$7)+(J1033*$AJ$8)</f>
        <v>0.30790743749999994</v>
      </c>
      <c r="AK1033" s="92">
        <f>J1033*$AK$8</f>
        <v>96.556799999999996</v>
      </c>
      <c r="AL1033" s="56">
        <f t="shared" si="731"/>
        <v>0</v>
      </c>
      <c r="AM1033" s="91">
        <f t="shared" si="732"/>
        <v>0</v>
      </c>
      <c r="AN1033" s="92"/>
      <c r="AO1033" s="92"/>
    </row>
    <row r="1034" spans="1:41" s="93" customFormat="1" ht="15.75" customHeight="1" outlineLevel="1" x14ac:dyDescent="0.25">
      <c r="A1034" s="82">
        <f>1+A1033</f>
        <v>4</v>
      </c>
      <c r="B1034" s="83" t="s">
        <v>65</v>
      </c>
      <c r="C1034" s="84">
        <v>1</v>
      </c>
      <c r="D1034" s="84">
        <v>1</v>
      </c>
      <c r="E1034" s="84">
        <v>1</v>
      </c>
      <c r="F1034" s="85">
        <v>1.0129999999999999</v>
      </c>
      <c r="G1034" s="86">
        <v>4.2</v>
      </c>
      <c r="H1034" s="86">
        <f>H1033+H1033</f>
        <v>0.7</v>
      </c>
      <c r="I1034" s="87">
        <f>(($G1034*$H1034)+$F1034)*$C1034*$D1034*$E1034</f>
        <v>3.9529999999999998</v>
      </c>
      <c r="J1034" s="88">
        <f>(($F1034))*$C1034*$D1034*$E1034</f>
        <v>1.0129999999999999</v>
      </c>
      <c r="K1034" s="88">
        <f>(($F1034))*$C1034*$D1034*$E1034</f>
        <v>1.0129999999999999</v>
      </c>
      <c r="L1034" s="88">
        <f>F1034*0.25</f>
        <v>0.25324999999999998</v>
      </c>
      <c r="M1034" s="89"/>
      <c r="N1034" s="89"/>
      <c r="O1034" s="89"/>
      <c r="P1034" s="89"/>
      <c r="Q1034" s="89"/>
      <c r="R1034" s="89"/>
      <c r="S1034" s="89"/>
      <c r="T1034" s="89"/>
      <c r="U1034" s="89"/>
      <c r="V1034" s="89"/>
      <c r="W1034" s="89"/>
      <c r="X1034" s="89"/>
      <c r="Y1034" s="89"/>
      <c r="Z1034" s="89"/>
      <c r="AA1034" s="89"/>
      <c r="AB1034" s="89"/>
      <c r="AC1034" s="89"/>
      <c r="AD1034" s="89"/>
      <c r="AE1034" s="90"/>
      <c r="AF1034" s="90"/>
      <c r="AG1034" s="91">
        <f t="shared" si="730"/>
        <v>0</v>
      </c>
      <c r="AH1034" s="91">
        <f>((I1034+L1034)*$AH$7)+(J1034*$AH$8)</f>
        <v>0.81462926845238093</v>
      </c>
      <c r="AI1034" s="91">
        <f>((I1034+L1034)*$AI$7)+(J1034*$AI$8)</f>
        <v>0.16340959500000002</v>
      </c>
      <c r="AJ1034" s="91">
        <f>((I1034+L1034)*$AJ$7)+(J1034*$AJ$8)</f>
        <v>0.24913419374999995</v>
      </c>
      <c r="AK1034" s="92">
        <f>J1034*$AK$8</f>
        <v>50.943769999999994</v>
      </c>
      <c r="AL1034" s="56">
        <f t="shared" si="731"/>
        <v>0.25324999999999998</v>
      </c>
      <c r="AM1034" s="91">
        <f t="shared" si="732"/>
        <v>0</v>
      </c>
      <c r="AN1034" s="92"/>
      <c r="AO1034" s="92"/>
    </row>
    <row r="1035" spans="1:41" ht="15.75" customHeight="1" outlineLevel="1" x14ac:dyDescent="0.25">
      <c r="A1035" s="58">
        <v>5</v>
      </c>
      <c r="B1035" s="59" t="s">
        <v>66</v>
      </c>
      <c r="C1035" s="45">
        <v>1</v>
      </c>
      <c r="D1035" s="45">
        <v>1</v>
      </c>
      <c r="E1035" s="45">
        <v>1</v>
      </c>
      <c r="F1035" s="60">
        <v>3.64</v>
      </c>
      <c r="G1035" s="46">
        <v>7.8</v>
      </c>
      <c r="H1035" s="46">
        <v>0.35</v>
      </c>
      <c r="I1035" s="81">
        <f>(($G1035*$H1035)+$F1035)*$C1035*$D1035*$E1035</f>
        <v>6.37</v>
      </c>
      <c r="J1035" s="28">
        <f t="shared" ref="J1035:K1036" si="733">(($F1035))*$C1035*$D1035*$E1035</f>
        <v>3.64</v>
      </c>
      <c r="K1035" s="28">
        <f t="shared" si="733"/>
        <v>3.64</v>
      </c>
      <c r="L1035" s="2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9"/>
      <c r="AF1035" s="39"/>
      <c r="AG1035" s="43">
        <f t="shared" si="730"/>
        <v>0</v>
      </c>
      <c r="AH1035" s="56">
        <f>((I1035+L1035)*$AH$7)+(J1035*$AH$8)</f>
        <v>1.7842175</v>
      </c>
      <c r="AI1035" s="56">
        <f>((I1035+L1035)*$AI$7)+(J1035*$AI$8)</f>
        <v>0.35790300000000003</v>
      </c>
      <c r="AJ1035" s="56">
        <f>((I1035+L1035)*$AJ$7)+(J1035*$AJ$8)</f>
        <v>0.54565874999999997</v>
      </c>
      <c r="AK1035" s="61">
        <f>J1035*$AK$8</f>
        <v>183.0556</v>
      </c>
      <c r="AL1035" s="56">
        <f t="shared" si="731"/>
        <v>0</v>
      </c>
      <c r="AM1035" s="43">
        <f t="shared" si="732"/>
        <v>0</v>
      </c>
      <c r="AN1035" s="49"/>
      <c r="AO1035" s="49"/>
    </row>
    <row r="1036" spans="1:41" ht="15.75" customHeight="1" outlineLevel="1" x14ac:dyDescent="0.25">
      <c r="A1036" s="58">
        <f t="shared" ref="A1036" si="734">1+A1035</f>
        <v>6</v>
      </c>
      <c r="B1036" s="59" t="s">
        <v>67</v>
      </c>
      <c r="C1036" s="45">
        <v>1</v>
      </c>
      <c r="D1036" s="45">
        <v>1</v>
      </c>
      <c r="E1036" s="45">
        <v>1</v>
      </c>
      <c r="F1036" s="60">
        <v>2.9</v>
      </c>
      <c r="G1036" s="46">
        <v>7.05</v>
      </c>
      <c r="H1036" s="46">
        <v>0.35</v>
      </c>
      <c r="I1036" s="81">
        <f>(($G1036*$H1036)+$F1036)*$C1036*$D1036*$E1036</f>
        <v>5.3674999999999997</v>
      </c>
      <c r="J1036" s="28">
        <f t="shared" si="733"/>
        <v>2.9</v>
      </c>
      <c r="K1036" s="28">
        <f t="shared" si="733"/>
        <v>2.9</v>
      </c>
      <c r="L1036" s="2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9"/>
      <c r="AF1036" s="39"/>
      <c r="AG1036" s="43">
        <f t="shared" si="730"/>
        <v>0</v>
      </c>
      <c r="AH1036" s="56">
        <f>((I1036+L1036)*$AH$7)+(J1036*$AH$8)</f>
        <v>1.4597251964285713</v>
      </c>
      <c r="AI1036" s="56">
        <f>((I1036+L1036)*$AI$7)+(J1036*$AI$8)</f>
        <v>0.29281184999999998</v>
      </c>
      <c r="AJ1036" s="56">
        <f>((I1036+L1036)*$AJ$7)+(J1036*$AJ$8)</f>
        <v>0.44642081249999999</v>
      </c>
      <c r="AK1036" s="61">
        <f>J1036*$AK$8</f>
        <v>145.84099999999998</v>
      </c>
      <c r="AL1036" s="56">
        <f t="shared" si="731"/>
        <v>0</v>
      </c>
      <c r="AM1036" s="43">
        <f t="shared" si="732"/>
        <v>0</v>
      </c>
      <c r="AN1036" s="49"/>
      <c r="AO1036" s="49"/>
    </row>
    <row r="1037" spans="1:41" ht="15.75" customHeight="1" outlineLevel="1" x14ac:dyDescent="0.25">
      <c r="A1037" s="99"/>
      <c r="B1037" s="34"/>
      <c r="C1037" s="35"/>
      <c r="D1037" s="35"/>
      <c r="E1037" s="35"/>
      <c r="F1037" s="36"/>
      <c r="G1037" s="37"/>
      <c r="H1037" s="37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81"/>
      <c r="T1037" s="28"/>
      <c r="U1037" s="2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9"/>
      <c r="AF1037" s="39"/>
      <c r="AG1037" s="40"/>
      <c r="AH1037" s="41"/>
      <c r="AI1037" s="41"/>
      <c r="AJ1037" s="41"/>
      <c r="AK1037" s="42"/>
      <c r="AL1037" s="42"/>
      <c r="AM1037" s="40"/>
      <c r="AN1037" s="100"/>
      <c r="AO1037" s="100"/>
    </row>
    <row r="1038" spans="1:41" ht="15.75" customHeight="1" outlineLevel="1" x14ac:dyDescent="0.25">
      <c r="A1038" s="33"/>
      <c r="B1038" s="44" t="s">
        <v>209</v>
      </c>
      <c r="C1038" s="45"/>
      <c r="D1038" s="45"/>
      <c r="E1038" s="45"/>
      <c r="F1038" s="46"/>
      <c r="G1038" s="46"/>
      <c r="H1038" s="46"/>
      <c r="I1038" s="38"/>
      <c r="J1038" s="46"/>
      <c r="K1038" s="46"/>
      <c r="L1038" s="46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9"/>
      <c r="AF1038" s="39"/>
      <c r="AG1038" s="47"/>
      <c r="AH1038" s="47"/>
      <c r="AI1038" s="47"/>
      <c r="AJ1038" s="48"/>
      <c r="AK1038" s="49"/>
      <c r="AL1038" s="49"/>
      <c r="AM1038" s="47"/>
      <c r="AN1038" s="49"/>
      <c r="AO1038" s="49"/>
    </row>
    <row r="1039" spans="1:41" ht="15.75" customHeight="1" outlineLevel="1" x14ac:dyDescent="0.25">
      <c r="A1039" s="58">
        <v>1</v>
      </c>
      <c r="B1039" s="59" t="s">
        <v>63</v>
      </c>
      <c r="C1039" s="45">
        <v>1</v>
      </c>
      <c r="D1039" s="45">
        <v>1</v>
      </c>
      <c r="E1039" s="45">
        <v>1</v>
      </c>
      <c r="F1039" s="60">
        <v>6.22</v>
      </c>
      <c r="G1039" s="46">
        <v>10.65</v>
      </c>
      <c r="H1039" s="46">
        <v>0.3</v>
      </c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81">
        <f>(($G1039*$H1039)+$F1039)*$C1039*$D1039*$E1039</f>
        <v>9.4149999999999991</v>
      </c>
      <c r="T1039" s="28">
        <f>(($F1039))*$C1039*$D1039*$E1039</f>
        <v>6.22</v>
      </c>
      <c r="U1039" s="28">
        <f>(($F1039))*$C1039*$D1039*$E1039</f>
        <v>6.22</v>
      </c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9"/>
      <c r="AF1039" s="39"/>
      <c r="AG1039" s="43">
        <f>($F1039+$G1039)*AG$7</f>
        <v>0</v>
      </c>
      <c r="AH1039" s="56">
        <f>((S1039+U1039)*$AH$7)+(T1039*$AH$8)</f>
        <v>3.6697367261904761</v>
      </c>
      <c r="AI1039" s="56">
        <f>((S1039+U1039)*$AI$7)+(T1039*$AI$8)</f>
        <v>0.73612650000000002</v>
      </c>
      <c r="AJ1039" s="56">
        <f>((S1039+U1039)*$AJ$7)+(T1039*$AJ$8)</f>
        <v>1.1222981249999997</v>
      </c>
      <c r="AK1039" s="61">
        <f>T1039*$AK$8</f>
        <v>312.80379999999997</v>
      </c>
      <c r="AL1039" s="56">
        <f t="shared" ref="AL1039:AL1043" si="735">($L1039)*AL$8</f>
        <v>0</v>
      </c>
      <c r="AM1039" s="43">
        <f>($F1039+$G1039)*AM$7</f>
        <v>0</v>
      </c>
      <c r="AN1039" s="49"/>
      <c r="AO1039" s="49"/>
    </row>
    <row r="1040" spans="1:41" ht="15.75" customHeight="1" outlineLevel="1" x14ac:dyDescent="0.25">
      <c r="A1040" s="58">
        <f>1+A1039</f>
        <v>2</v>
      </c>
      <c r="B1040" s="59" t="s">
        <v>14</v>
      </c>
      <c r="C1040" s="45">
        <v>1</v>
      </c>
      <c r="D1040" s="45">
        <v>1</v>
      </c>
      <c r="E1040" s="45">
        <v>1</v>
      </c>
      <c r="F1040" s="60">
        <v>2.29</v>
      </c>
      <c r="G1040" s="46">
        <v>6.65</v>
      </c>
      <c r="H1040" s="46">
        <v>0.3</v>
      </c>
      <c r="I1040" s="63"/>
      <c r="J1040" s="63"/>
      <c r="K1040" s="63"/>
      <c r="L1040" s="63"/>
      <c r="M1040" s="81"/>
      <c r="N1040" s="28"/>
      <c r="O1040" s="28"/>
      <c r="P1040" s="81">
        <f>(($G1040*$H1040)+$F1040)*$C1040*$D1040*$E1040</f>
        <v>4.2850000000000001</v>
      </c>
      <c r="Q1040" s="28">
        <f>(($F1040))*$C1040*$D1040*$E1040</f>
        <v>2.29</v>
      </c>
      <c r="R1040" s="28">
        <f>(($F1040))*$C1040*$D1040*$E1040</f>
        <v>2.29</v>
      </c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9"/>
      <c r="AF1040" s="39"/>
      <c r="AG1040" s="43">
        <f>($F1040+$G1040)*AG$7</f>
        <v>0</v>
      </c>
      <c r="AH1040" s="56">
        <f>((P1040+R1040)*$AH$7)+(Q1040*$AH$8)</f>
        <v>1.4580912976190477</v>
      </c>
      <c r="AI1040" s="56">
        <f>((P1040+R1040)*$AI$7)+(Q1040*$AI$8)</f>
        <v>0.29248410000000002</v>
      </c>
      <c r="AJ1040" s="56">
        <f>((P1040+R1040)*$AJ$7)+(Q1040*$AJ$8)</f>
        <v>0.44592112499999992</v>
      </c>
      <c r="AK1040" s="61">
        <f>Q1040*$AK$8</f>
        <v>115.1641</v>
      </c>
      <c r="AL1040" s="56">
        <f t="shared" si="735"/>
        <v>0</v>
      </c>
      <c r="AM1040" s="43">
        <f>($F1040+$G1040)*AM$7</f>
        <v>0</v>
      </c>
      <c r="AN1040" s="49"/>
      <c r="AO1040" s="49"/>
    </row>
    <row r="1041" spans="1:41" s="93" customFormat="1" ht="15.75" customHeight="1" outlineLevel="1" x14ac:dyDescent="0.25">
      <c r="A1041" s="82">
        <f t="shared" ref="A1041:A1042" si="736">1+A1040</f>
        <v>3</v>
      </c>
      <c r="B1041" s="83" t="s">
        <v>59</v>
      </c>
      <c r="C1041" s="84">
        <v>1</v>
      </c>
      <c r="D1041" s="84">
        <v>1</v>
      </c>
      <c r="E1041" s="84">
        <v>1</v>
      </c>
      <c r="F1041" s="85">
        <v>1.72</v>
      </c>
      <c r="G1041" s="86">
        <v>5.25</v>
      </c>
      <c r="H1041" s="46">
        <v>0.35</v>
      </c>
      <c r="I1041" s="87">
        <f>(($G1041*$H1041)+$F1041)*$C1041*$D1041*$E1041</f>
        <v>3.5575000000000001</v>
      </c>
      <c r="J1041" s="88">
        <f>(($F1041))*$C1041*$D1041*$E1041</f>
        <v>1.72</v>
      </c>
      <c r="K1041" s="88">
        <f t="shared" ref="K1041:K1042" si="737">(($F1041))*$C1041*$D1041*$E1041</f>
        <v>1.72</v>
      </c>
      <c r="L1041" s="88"/>
      <c r="M1041" s="89"/>
      <c r="N1041" s="89"/>
      <c r="O1041" s="89"/>
      <c r="P1041" s="89"/>
      <c r="Q1041" s="89"/>
      <c r="R1041" s="89"/>
      <c r="S1041" s="89"/>
      <c r="T1041" s="89"/>
      <c r="U1041" s="89"/>
      <c r="V1041" s="89"/>
      <c r="W1041" s="89"/>
      <c r="X1041" s="89"/>
      <c r="Y1041" s="89"/>
      <c r="Z1041" s="89"/>
      <c r="AA1041" s="89"/>
      <c r="AB1041" s="89"/>
      <c r="AC1041" s="89"/>
      <c r="AD1041" s="89"/>
      <c r="AE1041" s="90"/>
      <c r="AF1041" s="90"/>
      <c r="AG1041" s="91">
        <f>($F1041+$G1041)*AG$7</f>
        <v>0</v>
      </c>
      <c r="AH1041" s="91">
        <f>((I1041+L1041)*$AH$7)+(J1041*$AH$8)</f>
        <v>0.91465655357142861</v>
      </c>
      <c r="AI1041" s="91">
        <f>((I1041+L1041)*$AI$7)+(J1041*$AI$8)</f>
        <v>0.18347445000000001</v>
      </c>
      <c r="AJ1041" s="91">
        <f>((I1041+L1041)*$AJ$7)+(J1041*$AJ$8)</f>
        <v>0.27972506249999995</v>
      </c>
      <c r="AK1041" s="92">
        <f>J1041*$AK$8</f>
        <v>86.498800000000003</v>
      </c>
      <c r="AL1041" s="56">
        <f t="shared" si="735"/>
        <v>0</v>
      </c>
      <c r="AM1041" s="91">
        <f>($F1041+$G1041)*AM$7</f>
        <v>0</v>
      </c>
      <c r="AN1041" s="92"/>
      <c r="AO1041" s="92"/>
    </row>
    <row r="1042" spans="1:41" s="93" customFormat="1" ht="15.75" customHeight="1" outlineLevel="1" x14ac:dyDescent="0.25">
      <c r="A1042" s="82">
        <f t="shared" si="736"/>
        <v>4</v>
      </c>
      <c r="B1042" s="83" t="s">
        <v>65</v>
      </c>
      <c r="C1042" s="84">
        <v>1</v>
      </c>
      <c r="D1042" s="84">
        <v>1</v>
      </c>
      <c r="E1042" s="84">
        <v>1</v>
      </c>
      <c r="F1042" s="85">
        <v>1.0129999999999999</v>
      </c>
      <c r="G1042" s="86">
        <v>4.2</v>
      </c>
      <c r="H1042" s="86">
        <f>H1041+H1041</f>
        <v>0.7</v>
      </c>
      <c r="I1042" s="87">
        <f>(($G1042*$H1042)+$F1042)*$C1042*$D1042*$E1042</f>
        <v>3.9529999999999998</v>
      </c>
      <c r="J1042" s="88">
        <f>(($F1042))*$C1042*$D1042*$E1042</f>
        <v>1.0129999999999999</v>
      </c>
      <c r="K1042" s="88">
        <f t="shared" si="737"/>
        <v>1.0129999999999999</v>
      </c>
      <c r="L1042" s="88">
        <f>F1042*0.25</f>
        <v>0.25324999999999998</v>
      </c>
      <c r="M1042" s="89"/>
      <c r="N1042" s="89"/>
      <c r="O1042" s="89"/>
      <c r="P1042" s="89"/>
      <c r="Q1042" s="89"/>
      <c r="R1042" s="89"/>
      <c r="S1042" s="89"/>
      <c r="T1042" s="89"/>
      <c r="U1042" s="89"/>
      <c r="V1042" s="89"/>
      <c r="W1042" s="89"/>
      <c r="X1042" s="89"/>
      <c r="Y1042" s="89"/>
      <c r="Z1042" s="89"/>
      <c r="AA1042" s="89"/>
      <c r="AB1042" s="89"/>
      <c r="AC1042" s="89"/>
      <c r="AD1042" s="89"/>
      <c r="AE1042" s="90"/>
      <c r="AF1042" s="90"/>
      <c r="AG1042" s="91">
        <f t="shared" ref="AG1042" si="738">($F1042+$G1042)*AG$7</f>
        <v>0</v>
      </c>
      <c r="AH1042" s="91">
        <f>((I1042+L1042)*$AH$7)+(J1042*$AH$8)</f>
        <v>0.81462926845238093</v>
      </c>
      <c r="AI1042" s="91">
        <f>((I1042+L1042)*$AI$7)+(J1042*$AI$8)</f>
        <v>0.16340959500000002</v>
      </c>
      <c r="AJ1042" s="91">
        <f>((I1042+L1042)*$AJ$7)+(J1042*$AJ$8)</f>
        <v>0.24913419374999995</v>
      </c>
      <c r="AK1042" s="92">
        <f>J1042*$AK$8</f>
        <v>50.943769999999994</v>
      </c>
      <c r="AL1042" s="56">
        <f t="shared" si="735"/>
        <v>0.25324999999999998</v>
      </c>
      <c r="AM1042" s="91">
        <f t="shared" ref="AM1042" si="739">($F1042+$G1042)*AM$7</f>
        <v>0</v>
      </c>
      <c r="AN1042" s="92"/>
      <c r="AO1042" s="92"/>
    </row>
    <row r="1043" spans="1:41" ht="15.75" customHeight="1" outlineLevel="1" x14ac:dyDescent="0.25">
      <c r="A1043" s="58">
        <v>5</v>
      </c>
      <c r="B1043" s="59" t="s">
        <v>66</v>
      </c>
      <c r="C1043" s="45">
        <v>1</v>
      </c>
      <c r="D1043" s="45">
        <v>1</v>
      </c>
      <c r="E1043" s="45">
        <v>1</v>
      </c>
      <c r="F1043" s="60">
        <v>3.17</v>
      </c>
      <c r="G1043" s="46">
        <v>7.4</v>
      </c>
      <c r="H1043" s="46">
        <v>0.35</v>
      </c>
      <c r="I1043" s="81">
        <f>(($G1043*$H1043)+$F1043)*$C1043*$D1043*$E1043</f>
        <v>5.76</v>
      </c>
      <c r="J1043" s="28">
        <f t="shared" ref="J1043:K1043" si="740">(($F1043))*$C1043*$D1043*$E1043</f>
        <v>3.17</v>
      </c>
      <c r="K1043" s="28">
        <f t="shared" si="740"/>
        <v>3.17</v>
      </c>
      <c r="L1043" s="2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9"/>
      <c r="AF1043" s="39"/>
      <c r="AG1043" s="43">
        <f>($F1043+$G1043)*AG$7</f>
        <v>0</v>
      </c>
      <c r="AH1043" s="56">
        <f>((I1043+L1043)*$AH$7)+(J1043*$AH$8)</f>
        <v>1.5816140476190474</v>
      </c>
      <c r="AI1043" s="56">
        <f>((I1043+L1043)*$AI$7)+(J1043*$AI$8)</f>
        <v>0.31726200000000004</v>
      </c>
      <c r="AJ1043" s="56">
        <f>((I1043+L1043)*$AJ$7)+(J1043*$AJ$8)</f>
        <v>0.48369749999999995</v>
      </c>
      <c r="AK1043" s="61">
        <f>J1043*$AK$8</f>
        <v>159.41929999999999</v>
      </c>
      <c r="AL1043" s="56">
        <f t="shared" si="735"/>
        <v>0</v>
      </c>
      <c r="AM1043" s="43">
        <f>($F1043+$G1043)*AM$7</f>
        <v>0</v>
      </c>
      <c r="AN1043" s="49"/>
      <c r="AO1043" s="49"/>
    </row>
    <row r="1044" spans="1:41" ht="15.75" customHeight="1" outlineLevel="1" x14ac:dyDescent="0.25">
      <c r="A1044" s="99"/>
      <c r="B1044" s="34"/>
      <c r="C1044" s="35"/>
      <c r="D1044" s="35"/>
      <c r="E1044" s="35"/>
      <c r="F1044" s="36"/>
      <c r="G1044" s="37"/>
      <c r="H1044" s="37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81"/>
      <c r="T1044" s="28"/>
      <c r="U1044" s="2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9"/>
      <c r="AF1044" s="39"/>
      <c r="AG1044" s="40"/>
      <c r="AH1044" s="41"/>
      <c r="AI1044" s="41"/>
      <c r="AJ1044" s="41"/>
      <c r="AK1044" s="42"/>
      <c r="AL1044" s="42"/>
      <c r="AM1044" s="40"/>
      <c r="AN1044" s="100"/>
      <c r="AO1044" s="100"/>
    </row>
    <row r="1045" spans="1:41" ht="15.75" customHeight="1" outlineLevel="1" x14ac:dyDescent="0.25">
      <c r="A1045" s="33"/>
      <c r="B1045" s="44" t="s">
        <v>210</v>
      </c>
      <c r="C1045" s="45"/>
      <c r="D1045" s="45"/>
      <c r="E1045" s="45"/>
      <c r="F1045" s="46"/>
      <c r="G1045" s="46"/>
      <c r="H1045" s="46"/>
      <c r="I1045" s="38"/>
      <c r="J1045" s="46"/>
      <c r="K1045" s="46"/>
      <c r="L1045" s="46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9"/>
      <c r="AF1045" s="39"/>
      <c r="AG1045" s="47"/>
      <c r="AH1045" s="47"/>
      <c r="AI1045" s="47"/>
      <c r="AJ1045" s="48"/>
      <c r="AK1045" s="49"/>
      <c r="AL1045" s="49"/>
      <c r="AM1045" s="47"/>
      <c r="AN1045" s="49"/>
      <c r="AO1045" s="49"/>
    </row>
    <row r="1046" spans="1:41" ht="15.75" customHeight="1" outlineLevel="1" x14ac:dyDescent="0.25">
      <c r="A1046" s="58">
        <v>1</v>
      </c>
      <c r="B1046" s="59" t="s">
        <v>63</v>
      </c>
      <c r="C1046" s="45">
        <v>1</v>
      </c>
      <c r="D1046" s="45">
        <v>1</v>
      </c>
      <c r="E1046" s="45">
        <v>1</v>
      </c>
      <c r="F1046" s="60">
        <v>5.3639999999999999</v>
      </c>
      <c r="G1046" s="46">
        <v>9.65</v>
      </c>
      <c r="H1046" s="46">
        <v>0.3</v>
      </c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81">
        <f>(($G1046*$H1046)+$F1046)*$C1046*$D1046*$E1046</f>
        <v>8.2590000000000003</v>
      </c>
      <c r="T1046" s="28">
        <f>(($F1046))*$C1046*$D1046*$E1046</f>
        <v>5.3639999999999999</v>
      </c>
      <c r="U1046" s="28">
        <f>(($F1046))*$C1046*$D1046*$E1046</f>
        <v>5.3639999999999999</v>
      </c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9"/>
      <c r="AF1046" s="39"/>
      <c r="AG1046" s="43">
        <f>($F1046+$G1046)*AG$7</f>
        <v>0</v>
      </c>
      <c r="AH1046" s="56">
        <f>((S1046+U1046)*$AH$7)+(T1046*$AH$8)</f>
        <v>3.1829655928571432</v>
      </c>
      <c r="AI1046" s="56">
        <f>((S1046+U1046)*$AI$7)+(T1046*$AI$8)</f>
        <v>0.63848322000000013</v>
      </c>
      <c r="AJ1046" s="56">
        <f>((S1046+U1046)*$AJ$7)+(T1046*$AJ$8)</f>
        <v>0.9734312249999999</v>
      </c>
      <c r="AK1046" s="61">
        <f>T1046*$AK$8</f>
        <v>269.75556</v>
      </c>
      <c r="AL1046" s="56">
        <f t="shared" ref="AL1046:AL1050" si="741">($L1046)*AL$8</f>
        <v>0</v>
      </c>
      <c r="AM1046" s="43">
        <f>($F1046+$G1046)*AM$7</f>
        <v>0</v>
      </c>
      <c r="AN1046" s="49"/>
      <c r="AO1046" s="49"/>
    </row>
    <row r="1047" spans="1:41" ht="15.75" customHeight="1" outlineLevel="1" x14ac:dyDescent="0.25">
      <c r="A1047" s="58">
        <f>1+A1046</f>
        <v>2</v>
      </c>
      <c r="B1047" s="59" t="s">
        <v>14</v>
      </c>
      <c r="C1047" s="45">
        <v>1</v>
      </c>
      <c r="D1047" s="45">
        <v>1</v>
      </c>
      <c r="E1047" s="45">
        <v>1</v>
      </c>
      <c r="F1047" s="60">
        <v>2.29</v>
      </c>
      <c r="G1047" s="46">
        <v>6.65</v>
      </c>
      <c r="H1047" s="46">
        <v>0.3</v>
      </c>
      <c r="I1047" s="63"/>
      <c r="J1047" s="63"/>
      <c r="K1047" s="63"/>
      <c r="L1047" s="63"/>
      <c r="M1047" s="81"/>
      <c r="N1047" s="28"/>
      <c r="O1047" s="28"/>
      <c r="P1047" s="81">
        <f>(($G1047*$H1047)+$F1047)*$C1047*$D1047*$E1047</f>
        <v>4.2850000000000001</v>
      </c>
      <c r="Q1047" s="28">
        <f>(($F1047))*$C1047*$D1047*$E1047</f>
        <v>2.29</v>
      </c>
      <c r="R1047" s="28">
        <f>(($F1047))*$C1047*$D1047*$E1047</f>
        <v>2.29</v>
      </c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9"/>
      <c r="AF1047" s="39"/>
      <c r="AG1047" s="43">
        <f>($F1047+$G1047)*AG$7</f>
        <v>0</v>
      </c>
      <c r="AH1047" s="56">
        <f>((P1047+R1047)*$AH$7)+(Q1047*$AH$8)</f>
        <v>1.4580912976190477</v>
      </c>
      <c r="AI1047" s="56">
        <f>((P1047+R1047)*$AI$7)+(Q1047*$AI$8)</f>
        <v>0.29248410000000002</v>
      </c>
      <c r="AJ1047" s="56">
        <f>((P1047+R1047)*$AJ$7)+(Q1047*$AJ$8)</f>
        <v>0.44592112499999992</v>
      </c>
      <c r="AK1047" s="61">
        <f>Q1047*$AK$8</f>
        <v>115.1641</v>
      </c>
      <c r="AL1047" s="56">
        <f t="shared" si="741"/>
        <v>0</v>
      </c>
      <c r="AM1047" s="43">
        <f>($F1047+$G1047)*AM$7</f>
        <v>0</v>
      </c>
      <c r="AN1047" s="49"/>
      <c r="AO1047" s="49"/>
    </row>
    <row r="1048" spans="1:41" s="93" customFormat="1" ht="15.75" customHeight="1" outlineLevel="1" x14ac:dyDescent="0.25">
      <c r="A1048" s="82">
        <f t="shared" ref="A1048:A1049" si="742">1+A1047</f>
        <v>3</v>
      </c>
      <c r="B1048" s="83" t="s">
        <v>59</v>
      </c>
      <c r="C1048" s="84">
        <v>1</v>
      </c>
      <c r="D1048" s="84">
        <v>1</v>
      </c>
      <c r="E1048" s="84">
        <v>1</v>
      </c>
      <c r="F1048" s="85">
        <v>1.72</v>
      </c>
      <c r="G1048" s="86">
        <v>5.25</v>
      </c>
      <c r="H1048" s="46">
        <v>0.35</v>
      </c>
      <c r="I1048" s="87">
        <f>(($G1048*$H1048)+$F1048)*$C1048*$D1048*$E1048</f>
        <v>3.5575000000000001</v>
      </c>
      <c r="J1048" s="88">
        <f>(($F1048))*$C1048*$D1048*$E1048</f>
        <v>1.72</v>
      </c>
      <c r="K1048" s="88">
        <f t="shared" ref="K1048:K1049" si="743">(($F1048))*$C1048*$D1048*$E1048</f>
        <v>1.72</v>
      </c>
      <c r="L1048" s="88"/>
      <c r="M1048" s="89"/>
      <c r="N1048" s="89"/>
      <c r="O1048" s="89"/>
      <c r="P1048" s="89"/>
      <c r="Q1048" s="89"/>
      <c r="R1048" s="89"/>
      <c r="S1048" s="89"/>
      <c r="T1048" s="89"/>
      <c r="U1048" s="89"/>
      <c r="V1048" s="89"/>
      <c r="W1048" s="89"/>
      <c r="X1048" s="89"/>
      <c r="Y1048" s="89"/>
      <c r="Z1048" s="89"/>
      <c r="AA1048" s="89"/>
      <c r="AB1048" s="89"/>
      <c r="AC1048" s="89"/>
      <c r="AD1048" s="89"/>
      <c r="AE1048" s="90"/>
      <c r="AF1048" s="90"/>
      <c r="AG1048" s="91">
        <f>($F1048+$G1048)*AG$7</f>
        <v>0</v>
      </c>
      <c r="AH1048" s="91">
        <f>((I1048+L1048)*$AH$7)+(J1048*$AH$8)</f>
        <v>0.91465655357142861</v>
      </c>
      <c r="AI1048" s="91">
        <f>((I1048+L1048)*$AI$7)+(J1048*$AI$8)</f>
        <v>0.18347445000000001</v>
      </c>
      <c r="AJ1048" s="91">
        <f>((I1048+L1048)*$AJ$7)+(J1048*$AJ$8)</f>
        <v>0.27972506249999995</v>
      </c>
      <c r="AK1048" s="92">
        <f>J1048*$AK$8</f>
        <v>86.498800000000003</v>
      </c>
      <c r="AL1048" s="56">
        <f t="shared" si="741"/>
        <v>0</v>
      </c>
      <c r="AM1048" s="91">
        <f>($F1048+$G1048)*AM$7</f>
        <v>0</v>
      </c>
      <c r="AN1048" s="92"/>
      <c r="AO1048" s="92"/>
    </row>
    <row r="1049" spans="1:41" s="93" customFormat="1" ht="15.75" customHeight="1" outlineLevel="1" x14ac:dyDescent="0.25">
      <c r="A1049" s="82">
        <f t="shared" si="742"/>
        <v>4</v>
      </c>
      <c r="B1049" s="83" t="s">
        <v>65</v>
      </c>
      <c r="C1049" s="84">
        <v>1</v>
      </c>
      <c r="D1049" s="84">
        <v>1</v>
      </c>
      <c r="E1049" s="84">
        <v>1</v>
      </c>
      <c r="F1049" s="85">
        <v>1.0129999999999999</v>
      </c>
      <c r="G1049" s="86">
        <v>4.2</v>
      </c>
      <c r="H1049" s="86">
        <f>H1048+H1048</f>
        <v>0.7</v>
      </c>
      <c r="I1049" s="87">
        <f>(($G1049*$H1049)+$F1049)*$C1049*$D1049*$E1049</f>
        <v>3.9529999999999998</v>
      </c>
      <c r="J1049" s="88">
        <f>(($F1049))*$C1049*$D1049*$E1049</f>
        <v>1.0129999999999999</v>
      </c>
      <c r="K1049" s="88">
        <f t="shared" si="743"/>
        <v>1.0129999999999999</v>
      </c>
      <c r="L1049" s="88">
        <f>F1049*0.25</f>
        <v>0.25324999999999998</v>
      </c>
      <c r="M1049" s="89"/>
      <c r="N1049" s="89"/>
      <c r="O1049" s="89"/>
      <c r="P1049" s="89"/>
      <c r="Q1049" s="89"/>
      <c r="R1049" s="89"/>
      <c r="S1049" s="89"/>
      <c r="T1049" s="89"/>
      <c r="U1049" s="89"/>
      <c r="V1049" s="89"/>
      <c r="W1049" s="89"/>
      <c r="X1049" s="89"/>
      <c r="Y1049" s="89"/>
      <c r="Z1049" s="89"/>
      <c r="AA1049" s="89"/>
      <c r="AB1049" s="89"/>
      <c r="AC1049" s="89"/>
      <c r="AD1049" s="89"/>
      <c r="AE1049" s="90"/>
      <c r="AF1049" s="90"/>
      <c r="AG1049" s="91">
        <f t="shared" ref="AG1049" si="744">($F1049+$G1049)*AG$7</f>
        <v>0</v>
      </c>
      <c r="AH1049" s="91">
        <f>((I1049+L1049)*$AH$7)+(J1049*$AH$8)</f>
        <v>0.81462926845238093</v>
      </c>
      <c r="AI1049" s="91">
        <f>((I1049+L1049)*$AI$7)+(J1049*$AI$8)</f>
        <v>0.16340959500000002</v>
      </c>
      <c r="AJ1049" s="91">
        <f>((I1049+L1049)*$AJ$7)+(J1049*$AJ$8)</f>
        <v>0.24913419374999995</v>
      </c>
      <c r="AK1049" s="92">
        <f>J1049*$AK$8</f>
        <v>50.943769999999994</v>
      </c>
      <c r="AL1049" s="56">
        <f t="shared" si="741"/>
        <v>0.25324999999999998</v>
      </c>
      <c r="AM1049" s="91">
        <f t="shared" ref="AM1049" si="745">($F1049+$G1049)*AM$7</f>
        <v>0</v>
      </c>
      <c r="AN1049" s="92"/>
      <c r="AO1049" s="92"/>
    </row>
    <row r="1050" spans="1:41" ht="15.75" customHeight="1" outlineLevel="1" x14ac:dyDescent="0.25">
      <c r="A1050" s="58">
        <v>5</v>
      </c>
      <c r="B1050" s="59" t="s">
        <v>66</v>
      </c>
      <c r="C1050" s="45">
        <v>1</v>
      </c>
      <c r="D1050" s="45">
        <v>1</v>
      </c>
      <c r="E1050" s="45">
        <v>1</v>
      </c>
      <c r="F1050" s="60">
        <v>3.17</v>
      </c>
      <c r="G1050" s="46">
        <v>7.4</v>
      </c>
      <c r="H1050" s="46">
        <v>0.35</v>
      </c>
      <c r="I1050" s="81">
        <f>(($G1050*$H1050)+$F1050)*$C1050*$D1050*$E1050</f>
        <v>5.76</v>
      </c>
      <c r="J1050" s="28">
        <f t="shared" ref="J1050:K1050" si="746">(($F1050))*$C1050*$D1050*$E1050</f>
        <v>3.17</v>
      </c>
      <c r="K1050" s="28">
        <f t="shared" si="746"/>
        <v>3.17</v>
      </c>
      <c r="L1050" s="2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9"/>
      <c r="AF1050" s="39"/>
      <c r="AG1050" s="43">
        <f>($F1050+$G1050)*AG$7</f>
        <v>0</v>
      </c>
      <c r="AH1050" s="56">
        <f>((I1050+L1050)*$AH$7)+(J1050*$AH$8)</f>
        <v>1.5816140476190474</v>
      </c>
      <c r="AI1050" s="56">
        <f>((I1050+L1050)*$AI$7)+(J1050*$AI$8)</f>
        <v>0.31726200000000004</v>
      </c>
      <c r="AJ1050" s="56">
        <f>((I1050+L1050)*$AJ$7)+(J1050*$AJ$8)</f>
        <v>0.48369749999999995</v>
      </c>
      <c r="AK1050" s="61">
        <f>J1050*$AK$8</f>
        <v>159.41929999999999</v>
      </c>
      <c r="AL1050" s="56">
        <f t="shared" si="741"/>
        <v>0</v>
      </c>
      <c r="AM1050" s="43">
        <f>($F1050+$G1050)*AM$7</f>
        <v>0</v>
      </c>
      <c r="AN1050" s="49"/>
      <c r="AO1050" s="49"/>
    </row>
    <row r="1051" spans="1:41" ht="15.75" customHeight="1" outlineLevel="1" x14ac:dyDescent="0.25">
      <c r="A1051" s="99"/>
      <c r="B1051" s="34"/>
      <c r="C1051" s="35"/>
      <c r="D1051" s="35"/>
      <c r="E1051" s="35"/>
      <c r="F1051" s="36"/>
      <c r="G1051" s="37"/>
      <c r="H1051" s="37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81"/>
      <c r="T1051" s="28"/>
      <c r="U1051" s="2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9"/>
      <c r="AF1051" s="39"/>
      <c r="AG1051" s="40"/>
      <c r="AH1051" s="41"/>
      <c r="AI1051" s="41"/>
      <c r="AJ1051" s="41"/>
      <c r="AK1051" s="42"/>
      <c r="AL1051" s="42"/>
      <c r="AM1051" s="40"/>
      <c r="AN1051" s="100"/>
      <c r="AO1051" s="100"/>
    </row>
    <row r="1052" spans="1:41" ht="15.75" customHeight="1" outlineLevel="1" x14ac:dyDescent="0.25">
      <c r="A1052" s="33"/>
      <c r="B1052" s="44" t="s">
        <v>211</v>
      </c>
      <c r="C1052" s="45"/>
      <c r="D1052" s="45"/>
      <c r="E1052" s="45"/>
      <c r="F1052" s="46"/>
      <c r="G1052" s="46"/>
      <c r="H1052" s="46"/>
      <c r="I1052" s="38"/>
      <c r="J1052" s="46"/>
      <c r="K1052" s="46"/>
      <c r="L1052" s="46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9"/>
      <c r="AF1052" s="39"/>
      <c r="AG1052" s="47"/>
      <c r="AH1052" s="47"/>
      <c r="AI1052" s="47"/>
      <c r="AJ1052" s="48"/>
      <c r="AK1052" s="49"/>
      <c r="AL1052" s="49"/>
      <c r="AM1052" s="47"/>
      <c r="AN1052" s="49"/>
      <c r="AO1052" s="49"/>
    </row>
    <row r="1053" spans="1:41" ht="15.75" customHeight="1" outlineLevel="1" x14ac:dyDescent="0.25">
      <c r="A1053" s="58">
        <v>1</v>
      </c>
      <c r="B1053" s="59" t="s">
        <v>63</v>
      </c>
      <c r="C1053" s="45">
        <v>1</v>
      </c>
      <c r="D1053" s="45">
        <v>1</v>
      </c>
      <c r="E1053" s="45">
        <v>1</v>
      </c>
      <c r="F1053" s="60">
        <v>5.3639999999999999</v>
      </c>
      <c r="G1053" s="46">
        <v>9.65</v>
      </c>
      <c r="H1053" s="46">
        <v>0.3</v>
      </c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81">
        <f>(($G1053*$H1053)+$F1053)*$C1053*$D1053*$E1053</f>
        <v>8.2590000000000003</v>
      </c>
      <c r="T1053" s="28">
        <f>(($F1053))*$C1053*$D1053*$E1053</f>
        <v>5.3639999999999999</v>
      </c>
      <c r="U1053" s="28">
        <f>(($F1053))*$C1053*$D1053*$E1053</f>
        <v>5.3639999999999999</v>
      </c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9"/>
      <c r="AF1053" s="39"/>
      <c r="AG1053" s="43">
        <f>($F1053+$G1053)*AG$7</f>
        <v>0</v>
      </c>
      <c r="AH1053" s="56">
        <f>((S1053+U1053)*$AH$7)+(T1053*$AH$8)</f>
        <v>3.1829655928571432</v>
      </c>
      <c r="AI1053" s="56">
        <f>((S1053+U1053)*$AI$7)+(T1053*$AI$8)</f>
        <v>0.63848322000000013</v>
      </c>
      <c r="AJ1053" s="56">
        <f>((S1053+U1053)*$AJ$7)+(T1053*$AJ$8)</f>
        <v>0.9734312249999999</v>
      </c>
      <c r="AK1053" s="61">
        <f>T1053*$AK$8</f>
        <v>269.75556</v>
      </c>
      <c r="AL1053" s="56">
        <f t="shared" ref="AL1053:AL1057" si="747">($L1053)*AL$8</f>
        <v>0</v>
      </c>
      <c r="AM1053" s="43">
        <f>($F1053+$G1053)*AM$7</f>
        <v>0</v>
      </c>
      <c r="AN1053" s="49"/>
      <c r="AO1053" s="49"/>
    </row>
    <row r="1054" spans="1:41" ht="15.75" customHeight="1" outlineLevel="1" x14ac:dyDescent="0.25">
      <c r="A1054" s="58">
        <f>1+A1053</f>
        <v>2</v>
      </c>
      <c r="B1054" s="59" t="s">
        <v>14</v>
      </c>
      <c r="C1054" s="45">
        <v>1</v>
      </c>
      <c r="D1054" s="45">
        <v>1</v>
      </c>
      <c r="E1054" s="45">
        <v>1</v>
      </c>
      <c r="F1054" s="60">
        <v>2.2189999999999999</v>
      </c>
      <c r="G1054" s="46">
        <v>6.5</v>
      </c>
      <c r="H1054" s="46">
        <v>0.3</v>
      </c>
      <c r="I1054" s="63"/>
      <c r="J1054" s="63"/>
      <c r="K1054" s="63"/>
      <c r="L1054" s="63"/>
      <c r="M1054" s="81"/>
      <c r="N1054" s="28"/>
      <c r="O1054" s="28"/>
      <c r="P1054" s="81">
        <f>(($G1054*$H1054)+$F1054)*$C1054*$D1054*$E1054</f>
        <v>4.1689999999999996</v>
      </c>
      <c r="Q1054" s="28">
        <f>(($F1054))*$C1054*$D1054*$E1054</f>
        <v>2.2189999999999999</v>
      </c>
      <c r="R1054" s="28">
        <f>(($F1054))*$C1054*$D1054*$E1054</f>
        <v>2.2189999999999999</v>
      </c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9"/>
      <c r="AF1054" s="39"/>
      <c r="AG1054" s="43">
        <f>($F1054+$G1054)*AG$7</f>
        <v>0</v>
      </c>
      <c r="AH1054" s="56">
        <f>((P1054+R1054)*$AH$7)+(Q1054*$AH$8)</f>
        <v>1.415087080952381</v>
      </c>
      <c r="AI1054" s="56">
        <f>((P1054+R1054)*$AI$7)+(Q1054*$AI$8)</f>
        <v>0.28385771999999998</v>
      </c>
      <c r="AJ1054" s="56">
        <f>((P1054+R1054)*$AJ$7)+(Q1054*$AJ$8)</f>
        <v>0.43276934999999994</v>
      </c>
      <c r="AK1054" s="61">
        <f>Q1054*$AK$8</f>
        <v>111.59350999999999</v>
      </c>
      <c r="AL1054" s="56">
        <f t="shared" si="747"/>
        <v>0</v>
      </c>
      <c r="AM1054" s="43">
        <f>($F1054+$G1054)*AM$7</f>
        <v>0</v>
      </c>
      <c r="AN1054" s="49"/>
      <c r="AO1054" s="49"/>
    </row>
    <row r="1055" spans="1:41" s="93" customFormat="1" ht="15.75" customHeight="1" outlineLevel="1" x14ac:dyDescent="0.25">
      <c r="A1055" s="82">
        <f t="shared" ref="A1055:A1056" si="748">1+A1054</f>
        <v>3</v>
      </c>
      <c r="B1055" s="83" t="s">
        <v>59</v>
      </c>
      <c r="C1055" s="84">
        <v>1</v>
      </c>
      <c r="D1055" s="84">
        <v>1</v>
      </c>
      <c r="E1055" s="84">
        <v>1</v>
      </c>
      <c r="F1055" s="85">
        <v>1.72</v>
      </c>
      <c r="G1055" s="86">
        <v>5.25</v>
      </c>
      <c r="H1055" s="46">
        <v>0.35</v>
      </c>
      <c r="I1055" s="87">
        <f>(($G1055*$H1055)+$F1055)*$C1055*$D1055*$E1055</f>
        <v>3.5575000000000001</v>
      </c>
      <c r="J1055" s="88">
        <f>(($F1055))*$C1055*$D1055*$E1055</f>
        <v>1.72</v>
      </c>
      <c r="K1055" s="88">
        <f t="shared" ref="K1055:K1056" si="749">(($F1055))*$C1055*$D1055*$E1055</f>
        <v>1.72</v>
      </c>
      <c r="L1055" s="88"/>
      <c r="M1055" s="89"/>
      <c r="N1055" s="89"/>
      <c r="O1055" s="89"/>
      <c r="P1055" s="89"/>
      <c r="Q1055" s="89"/>
      <c r="R1055" s="89"/>
      <c r="S1055" s="89"/>
      <c r="T1055" s="89"/>
      <c r="U1055" s="89"/>
      <c r="V1055" s="89"/>
      <c r="W1055" s="89"/>
      <c r="X1055" s="89"/>
      <c r="Y1055" s="89"/>
      <c r="Z1055" s="89"/>
      <c r="AA1055" s="89"/>
      <c r="AB1055" s="89"/>
      <c r="AC1055" s="89"/>
      <c r="AD1055" s="89"/>
      <c r="AE1055" s="90"/>
      <c r="AF1055" s="90"/>
      <c r="AG1055" s="91">
        <f>($F1055+$G1055)*AG$7</f>
        <v>0</v>
      </c>
      <c r="AH1055" s="91">
        <f>((I1055+L1055)*$AH$7)+(J1055*$AH$8)</f>
        <v>0.91465655357142861</v>
      </c>
      <c r="AI1055" s="91">
        <f>((I1055+L1055)*$AI$7)+(J1055*$AI$8)</f>
        <v>0.18347445000000001</v>
      </c>
      <c r="AJ1055" s="91">
        <f>((I1055+L1055)*$AJ$7)+(J1055*$AJ$8)</f>
        <v>0.27972506249999995</v>
      </c>
      <c r="AK1055" s="92">
        <f>J1055*$AK$8</f>
        <v>86.498800000000003</v>
      </c>
      <c r="AL1055" s="56">
        <f t="shared" si="747"/>
        <v>0</v>
      </c>
      <c r="AM1055" s="91">
        <f>($F1055+$G1055)*AM$7</f>
        <v>0</v>
      </c>
      <c r="AN1055" s="92"/>
      <c r="AO1055" s="92"/>
    </row>
    <row r="1056" spans="1:41" s="93" customFormat="1" ht="15.75" customHeight="1" outlineLevel="1" x14ac:dyDescent="0.25">
      <c r="A1056" s="82">
        <f t="shared" si="748"/>
        <v>4</v>
      </c>
      <c r="B1056" s="83" t="s">
        <v>65</v>
      </c>
      <c r="C1056" s="84">
        <v>1</v>
      </c>
      <c r="D1056" s="84">
        <v>1</v>
      </c>
      <c r="E1056" s="84">
        <v>1</v>
      </c>
      <c r="F1056" s="85">
        <v>1.0129999999999999</v>
      </c>
      <c r="G1056" s="86">
        <v>4.2</v>
      </c>
      <c r="H1056" s="86">
        <f>H1055+H1055</f>
        <v>0.7</v>
      </c>
      <c r="I1056" s="87">
        <f>(($G1056*$H1056)+$F1056)*$C1056*$D1056*$E1056</f>
        <v>3.9529999999999998</v>
      </c>
      <c r="J1056" s="88">
        <f>(($F1056))*$C1056*$D1056*$E1056</f>
        <v>1.0129999999999999</v>
      </c>
      <c r="K1056" s="88">
        <f t="shared" si="749"/>
        <v>1.0129999999999999</v>
      </c>
      <c r="L1056" s="88">
        <f>F1056*0.25</f>
        <v>0.25324999999999998</v>
      </c>
      <c r="M1056" s="89"/>
      <c r="N1056" s="89"/>
      <c r="O1056" s="89"/>
      <c r="P1056" s="89"/>
      <c r="Q1056" s="89"/>
      <c r="R1056" s="89"/>
      <c r="S1056" s="89"/>
      <c r="T1056" s="89"/>
      <c r="U1056" s="89"/>
      <c r="V1056" s="89"/>
      <c r="W1056" s="89"/>
      <c r="X1056" s="89"/>
      <c r="Y1056" s="89"/>
      <c r="Z1056" s="89"/>
      <c r="AA1056" s="89"/>
      <c r="AB1056" s="89"/>
      <c r="AC1056" s="89"/>
      <c r="AD1056" s="89"/>
      <c r="AE1056" s="90"/>
      <c r="AF1056" s="90"/>
      <c r="AG1056" s="91">
        <f t="shared" ref="AG1056" si="750">($F1056+$G1056)*AG$7</f>
        <v>0</v>
      </c>
      <c r="AH1056" s="91">
        <f>((I1056+L1056)*$AH$7)+(J1056*$AH$8)</f>
        <v>0.81462926845238093</v>
      </c>
      <c r="AI1056" s="91">
        <f>((I1056+L1056)*$AI$7)+(J1056*$AI$8)</f>
        <v>0.16340959500000002</v>
      </c>
      <c r="AJ1056" s="91">
        <f>((I1056+L1056)*$AJ$7)+(J1056*$AJ$8)</f>
        <v>0.24913419374999995</v>
      </c>
      <c r="AK1056" s="92">
        <f>J1056*$AK$8</f>
        <v>50.943769999999994</v>
      </c>
      <c r="AL1056" s="56">
        <f t="shared" si="747"/>
        <v>0.25324999999999998</v>
      </c>
      <c r="AM1056" s="91">
        <f t="shared" ref="AM1056" si="751">($F1056+$G1056)*AM$7</f>
        <v>0</v>
      </c>
      <c r="AN1056" s="92"/>
      <c r="AO1056" s="92"/>
    </row>
    <row r="1057" spans="1:41" ht="15.75" customHeight="1" outlineLevel="1" x14ac:dyDescent="0.25">
      <c r="A1057" s="58">
        <v>5</v>
      </c>
      <c r="B1057" s="59" t="s">
        <v>66</v>
      </c>
      <c r="C1057" s="45">
        <v>1</v>
      </c>
      <c r="D1057" s="45">
        <v>1</v>
      </c>
      <c r="E1057" s="45">
        <v>1</v>
      </c>
      <c r="F1057" s="60">
        <v>3.07</v>
      </c>
      <c r="G1057" s="46">
        <v>7.25</v>
      </c>
      <c r="H1057" s="46">
        <v>0.35</v>
      </c>
      <c r="I1057" s="81">
        <f>(($G1057*$H1057)+$F1057)*$C1057*$D1057*$E1057</f>
        <v>5.6074999999999999</v>
      </c>
      <c r="J1057" s="28">
        <f t="shared" ref="J1057:K1057" si="752">(($F1057))*$C1057*$D1057*$E1057</f>
        <v>3.07</v>
      </c>
      <c r="K1057" s="28">
        <f t="shared" si="752"/>
        <v>3.07</v>
      </c>
      <c r="L1057" s="2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9"/>
      <c r="AF1057" s="39"/>
      <c r="AG1057" s="43">
        <f>($F1057+$G1057)*AG$7</f>
        <v>0</v>
      </c>
      <c r="AH1057" s="56">
        <f>((I1057+L1057)*$AH$7)+(J1057*$AH$8)</f>
        <v>1.5355381011904763</v>
      </c>
      <c r="AI1057" s="56">
        <f>((I1057+L1057)*$AI$7)+(J1057*$AI$8)</f>
        <v>0.30801944999999997</v>
      </c>
      <c r="AJ1057" s="56">
        <f>((I1057+L1057)*$AJ$7)+(J1057*$AJ$8)</f>
        <v>0.46960631249999996</v>
      </c>
      <c r="AK1057" s="61">
        <f>J1057*$AK$8</f>
        <v>154.3903</v>
      </c>
      <c r="AL1057" s="56">
        <f t="shared" si="747"/>
        <v>0</v>
      </c>
      <c r="AM1057" s="43">
        <f>($F1057+$G1057)*AM$7</f>
        <v>0</v>
      </c>
      <c r="AN1057" s="49"/>
      <c r="AO1057" s="49"/>
    </row>
    <row r="1058" spans="1:41" ht="15.75" customHeight="1" outlineLevel="1" x14ac:dyDescent="0.25">
      <c r="A1058" s="99"/>
      <c r="B1058" s="34"/>
      <c r="C1058" s="35"/>
      <c r="D1058" s="35"/>
      <c r="E1058" s="35"/>
      <c r="F1058" s="36"/>
      <c r="G1058" s="37"/>
      <c r="H1058" s="37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81"/>
      <c r="T1058" s="28"/>
      <c r="U1058" s="2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9"/>
      <c r="AF1058" s="39"/>
      <c r="AG1058" s="40"/>
      <c r="AH1058" s="41"/>
      <c r="AI1058" s="41"/>
      <c r="AJ1058" s="41"/>
      <c r="AK1058" s="42"/>
      <c r="AL1058" s="42"/>
      <c r="AM1058" s="40"/>
      <c r="AN1058" s="100"/>
      <c r="AO1058" s="100"/>
    </row>
    <row r="1059" spans="1:41" ht="15.75" customHeight="1" outlineLevel="1" x14ac:dyDescent="0.25">
      <c r="A1059" s="33"/>
      <c r="B1059" s="44" t="s">
        <v>212</v>
      </c>
      <c r="C1059" s="45"/>
      <c r="D1059" s="45"/>
      <c r="E1059" s="45"/>
      <c r="F1059" s="46"/>
      <c r="G1059" s="46"/>
      <c r="H1059" s="46"/>
      <c r="I1059" s="38"/>
      <c r="J1059" s="46"/>
      <c r="K1059" s="46"/>
      <c r="L1059" s="46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9"/>
      <c r="AF1059" s="39"/>
      <c r="AG1059" s="47"/>
      <c r="AH1059" s="47"/>
      <c r="AI1059" s="47"/>
      <c r="AJ1059" s="48"/>
      <c r="AK1059" s="49"/>
      <c r="AL1059" s="49"/>
      <c r="AM1059" s="47"/>
      <c r="AN1059" s="49"/>
      <c r="AO1059" s="49"/>
    </row>
    <row r="1060" spans="1:41" ht="15.75" customHeight="1" outlineLevel="1" x14ac:dyDescent="0.25">
      <c r="A1060" s="58">
        <v>1</v>
      </c>
      <c r="B1060" s="59" t="s">
        <v>63</v>
      </c>
      <c r="C1060" s="45">
        <v>1</v>
      </c>
      <c r="D1060" s="45">
        <v>1</v>
      </c>
      <c r="E1060" s="45">
        <v>1</v>
      </c>
      <c r="F1060" s="60">
        <v>6.22</v>
      </c>
      <c r="G1060" s="46">
        <v>10.65</v>
      </c>
      <c r="H1060" s="46">
        <v>0.3</v>
      </c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81">
        <f>(($G1060*$H1060)+$F1060)*$C1060*$D1060*$E1060</f>
        <v>9.4149999999999991</v>
      </c>
      <c r="T1060" s="28">
        <f>(($F1060))*$C1060*$D1060*$E1060</f>
        <v>6.22</v>
      </c>
      <c r="U1060" s="28">
        <f>(($F1060))*$C1060*$D1060*$E1060</f>
        <v>6.22</v>
      </c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9"/>
      <c r="AF1060" s="39"/>
      <c r="AG1060" s="43">
        <f>($F1060+$G1060)*AG$7</f>
        <v>0</v>
      </c>
      <c r="AH1060" s="56">
        <f>((S1060+U1060)*$AH$7)+(T1060*$AH$8)</f>
        <v>3.6697367261904761</v>
      </c>
      <c r="AI1060" s="56">
        <f>((S1060+U1060)*$AI$7)+(T1060*$AI$8)</f>
        <v>0.73612650000000002</v>
      </c>
      <c r="AJ1060" s="56">
        <f>((S1060+U1060)*$AJ$7)+(T1060*$AJ$8)</f>
        <v>1.1222981249999997</v>
      </c>
      <c r="AK1060" s="61">
        <f>T1060*$AK$8</f>
        <v>312.80379999999997</v>
      </c>
      <c r="AL1060" s="56">
        <f t="shared" ref="AL1060:AL1064" si="753">($L1060)*AL$8</f>
        <v>0</v>
      </c>
      <c r="AM1060" s="43">
        <f>($F1060+$G1060)*AM$7</f>
        <v>0</v>
      </c>
      <c r="AN1060" s="49"/>
      <c r="AO1060" s="49"/>
    </row>
    <row r="1061" spans="1:41" ht="15.75" customHeight="1" outlineLevel="1" x14ac:dyDescent="0.25">
      <c r="A1061" s="58">
        <f>1+A1060</f>
        <v>2</v>
      </c>
      <c r="B1061" s="59" t="s">
        <v>14</v>
      </c>
      <c r="C1061" s="45">
        <v>1</v>
      </c>
      <c r="D1061" s="45">
        <v>1</v>
      </c>
      <c r="E1061" s="45">
        <v>1</v>
      </c>
      <c r="F1061" s="60">
        <v>2.2189999999999999</v>
      </c>
      <c r="G1061" s="46">
        <v>6.5</v>
      </c>
      <c r="H1061" s="46">
        <v>0.3</v>
      </c>
      <c r="I1061" s="63"/>
      <c r="J1061" s="63"/>
      <c r="K1061" s="63"/>
      <c r="L1061" s="63"/>
      <c r="M1061" s="81"/>
      <c r="N1061" s="28"/>
      <c r="O1061" s="28"/>
      <c r="P1061" s="81">
        <f>(($G1061*$H1061)+$F1061)*$C1061*$D1061*$E1061</f>
        <v>4.1689999999999996</v>
      </c>
      <c r="Q1061" s="28">
        <f>(($F1061))*$C1061*$D1061*$E1061</f>
        <v>2.2189999999999999</v>
      </c>
      <c r="R1061" s="28">
        <f>(($F1061))*$C1061*$D1061*$E1061</f>
        <v>2.2189999999999999</v>
      </c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9"/>
      <c r="AF1061" s="39"/>
      <c r="AG1061" s="43">
        <f>($F1061+$G1061)*AG$7</f>
        <v>0</v>
      </c>
      <c r="AH1061" s="56">
        <f>((P1061+R1061)*$AH$7)+(Q1061*$AH$8)</f>
        <v>1.415087080952381</v>
      </c>
      <c r="AI1061" s="56">
        <f>((P1061+R1061)*$AI$7)+(Q1061*$AI$8)</f>
        <v>0.28385771999999998</v>
      </c>
      <c r="AJ1061" s="56">
        <f>((P1061+R1061)*$AJ$7)+(Q1061*$AJ$8)</f>
        <v>0.43276934999999994</v>
      </c>
      <c r="AK1061" s="61">
        <f>Q1061*$AK$8</f>
        <v>111.59350999999999</v>
      </c>
      <c r="AL1061" s="56">
        <f t="shared" si="753"/>
        <v>0</v>
      </c>
      <c r="AM1061" s="43">
        <f>($F1061+$G1061)*AM$7</f>
        <v>0</v>
      </c>
      <c r="AN1061" s="49"/>
      <c r="AO1061" s="49"/>
    </row>
    <row r="1062" spans="1:41" s="93" customFormat="1" ht="15.75" customHeight="1" outlineLevel="1" x14ac:dyDescent="0.25">
      <c r="A1062" s="82">
        <f t="shared" ref="A1062:A1063" si="754">1+A1061</f>
        <v>3</v>
      </c>
      <c r="B1062" s="83" t="s">
        <v>59</v>
      </c>
      <c r="C1062" s="84">
        <v>1</v>
      </c>
      <c r="D1062" s="84">
        <v>1</v>
      </c>
      <c r="E1062" s="84">
        <v>1</v>
      </c>
      <c r="F1062" s="85">
        <v>1.72</v>
      </c>
      <c r="G1062" s="86">
        <v>5.25</v>
      </c>
      <c r="H1062" s="46">
        <v>0.35</v>
      </c>
      <c r="I1062" s="87">
        <f>(($G1062*$H1062)+$F1062)*$C1062*$D1062*$E1062</f>
        <v>3.5575000000000001</v>
      </c>
      <c r="J1062" s="88">
        <f>(($F1062))*$C1062*$D1062*$E1062</f>
        <v>1.72</v>
      </c>
      <c r="K1062" s="88">
        <f t="shared" ref="K1062:K1063" si="755">(($F1062))*$C1062*$D1062*$E1062</f>
        <v>1.72</v>
      </c>
      <c r="L1062" s="88"/>
      <c r="M1062" s="89"/>
      <c r="N1062" s="89"/>
      <c r="O1062" s="89"/>
      <c r="P1062" s="89"/>
      <c r="Q1062" s="89"/>
      <c r="R1062" s="89"/>
      <c r="S1062" s="89"/>
      <c r="T1062" s="89"/>
      <c r="U1062" s="89"/>
      <c r="V1062" s="89"/>
      <c r="W1062" s="89"/>
      <c r="X1062" s="89"/>
      <c r="Y1062" s="89"/>
      <c r="Z1062" s="89"/>
      <c r="AA1062" s="89"/>
      <c r="AB1062" s="89"/>
      <c r="AC1062" s="89"/>
      <c r="AD1062" s="89"/>
      <c r="AE1062" s="90"/>
      <c r="AF1062" s="90"/>
      <c r="AG1062" s="91">
        <f>($F1062+$G1062)*AG$7</f>
        <v>0</v>
      </c>
      <c r="AH1062" s="91">
        <f>((I1062+L1062)*$AH$7)+(J1062*$AH$8)</f>
        <v>0.91465655357142861</v>
      </c>
      <c r="AI1062" s="91">
        <f>((I1062+L1062)*$AI$7)+(J1062*$AI$8)</f>
        <v>0.18347445000000001</v>
      </c>
      <c r="AJ1062" s="91">
        <f>((I1062+L1062)*$AJ$7)+(J1062*$AJ$8)</f>
        <v>0.27972506249999995</v>
      </c>
      <c r="AK1062" s="92">
        <f>J1062*$AK$8</f>
        <v>86.498800000000003</v>
      </c>
      <c r="AL1062" s="56">
        <f t="shared" si="753"/>
        <v>0</v>
      </c>
      <c r="AM1062" s="91">
        <f>($F1062+$G1062)*AM$7</f>
        <v>0</v>
      </c>
      <c r="AN1062" s="92"/>
      <c r="AO1062" s="92"/>
    </row>
    <row r="1063" spans="1:41" s="93" customFormat="1" ht="15.75" customHeight="1" outlineLevel="1" x14ac:dyDescent="0.25">
      <c r="A1063" s="82">
        <f t="shared" si="754"/>
        <v>4</v>
      </c>
      <c r="B1063" s="83" t="s">
        <v>65</v>
      </c>
      <c r="C1063" s="84">
        <v>1</v>
      </c>
      <c r="D1063" s="84">
        <v>1</v>
      </c>
      <c r="E1063" s="84">
        <v>1</v>
      </c>
      <c r="F1063" s="85">
        <v>1.0129999999999999</v>
      </c>
      <c r="G1063" s="86">
        <v>4.2</v>
      </c>
      <c r="H1063" s="86">
        <f>H1062+H1062</f>
        <v>0.7</v>
      </c>
      <c r="I1063" s="87">
        <f>(($G1063*$H1063)+$F1063)*$C1063*$D1063*$E1063</f>
        <v>3.9529999999999998</v>
      </c>
      <c r="J1063" s="88">
        <f>(($F1063))*$C1063*$D1063*$E1063</f>
        <v>1.0129999999999999</v>
      </c>
      <c r="K1063" s="88">
        <f t="shared" si="755"/>
        <v>1.0129999999999999</v>
      </c>
      <c r="L1063" s="88">
        <f>F1063*0.25</f>
        <v>0.25324999999999998</v>
      </c>
      <c r="M1063" s="89"/>
      <c r="N1063" s="89"/>
      <c r="O1063" s="89"/>
      <c r="P1063" s="89"/>
      <c r="Q1063" s="89"/>
      <c r="R1063" s="89"/>
      <c r="S1063" s="89"/>
      <c r="T1063" s="89"/>
      <c r="U1063" s="89"/>
      <c r="V1063" s="89"/>
      <c r="W1063" s="89"/>
      <c r="X1063" s="89"/>
      <c r="Y1063" s="89"/>
      <c r="Z1063" s="89"/>
      <c r="AA1063" s="89"/>
      <c r="AB1063" s="89"/>
      <c r="AC1063" s="89"/>
      <c r="AD1063" s="89"/>
      <c r="AE1063" s="90"/>
      <c r="AF1063" s="90"/>
      <c r="AG1063" s="91">
        <f t="shared" ref="AG1063" si="756">($F1063+$G1063)*AG$7</f>
        <v>0</v>
      </c>
      <c r="AH1063" s="91">
        <f>((I1063+L1063)*$AH$7)+(J1063*$AH$8)</f>
        <v>0.81462926845238093</v>
      </c>
      <c r="AI1063" s="91">
        <f>((I1063+L1063)*$AI$7)+(J1063*$AI$8)</f>
        <v>0.16340959500000002</v>
      </c>
      <c r="AJ1063" s="91">
        <f>((I1063+L1063)*$AJ$7)+(J1063*$AJ$8)</f>
        <v>0.24913419374999995</v>
      </c>
      <c r="AK1063" s="92">
        <f>J1063*$AK$8</f>
        <v>50.943769999999994</v>
      </c>
      <c r="AL1063" s="56">
        <f t="shared" si="753"/>
        <v>0.25324999999999998</v>
      </c>
      <c r="AM1063" s="91">
        <f t="shared" ref="AM1063" si="757">($F1063+$G1063)*AM$7</f>
        <v>0</v>
      </c>
      <c r="AN1063" s="92"/>
      <c r="AO1063" s="92"/>
    </row>
    <row r="1064" spans="1:41" ht="15.75" customHeight="1" outlineLevel="1" x14ac:dyDescent="0.25">
      <c r="A1064" s="58">
        <v>5</v>
      </c>
      <c r="B1064" s="59" t="s">
        <v>66</v>
      </c>
      <c r="C1064" s="45">
        <v>1</v>
      </c>
      <c r="D1064" s="45">
        <v>1</v>
      </c>
      <c r="E1064" s="45">
        <v>1</v>
      </c>
      <c r="F1064" s="60">
        <v>3.07</v>
      </c>
      <c r="G1064" s="46">
        <v>7.25</v>
      </c>
      <c r="H1064" s="46">
        <v>0.35</v>
      </c>
      <c r="I1064" s="81">
        <f>(($G1064*$H1064)+$F1064)*$C1064*$D1064*$E1064</f>
        <v>5.6074999999999999</v>
      </c>
      <c r="J1064" s="28">
        <f t="shared" ref="J1064:K1064" si="758">(($F1064))*$C1064*$D1064*$E1064</f>
        <v>3.07</v>
      </c>
      <c r="K1064" s="28">
        <f t="shared" si="758"/>
        <v>3.07</v>
      </c>
      <c r="L1064" s="2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9"/>
      <c r="AF1064" s="39"/>
      <c r="AG1064" s="43">
        <f>($F1064+$G1064)*AG$7</f>
        <v>0</v>
      </c>
      <c r="AH1064" s="56">
        <f>((I1064+L1064)*$AH$7)+(J1064*$AH$8)</f>
        <v>1.5355381011904763</v>
      </c>
      <c r="AI1064" s="56">
        <f>((I1064+L1064)*$AI$7)+(J1064*$AI$8)</f>
        <v>0.30801944999999997</v>
      </c>
      <c r="AJ1064" s="56">
        <f>((I1064+L1064)*$AJ$7)+(J1064*$AJ$8)</f>
        <v>0.46960631249999996</v>
      </c>
      <c r="AK1064" s="61">
        <f>J1064*$AK$8</f>
        <v>154.3903</v>
      </c>
      <c r="AL1064" s="56">
        <f t="shared" si="753"/>
        <v>0</v>
      </c>
      <c r="AM1064" s="43">
        <f>($F1064+$G1064)*AM$7</f>
        <v>0</v>
      </c>
      <c r="AN1064" s="49"/>
      <c r="AO1064" s="49"/>
    </row>
    <row r="1065" spans="1:41" ht="15.75" customHeight="1" outlineLevel="1" x14ac:dyDescent="0.25">
      <c r="A1065" s="99"/>
      <c r="B1065" s="34"/>
      <c r="C1065" s="35"/>
      <c r="D1065" s="35"/>
      <c r="E1065" s="35"/>
      <c r="F1065" s="36"/>
      <c r="G1065" s="37"/>
      <c r="H1065" s="37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81"/>
      <c r="T1065" s="28"/>
      <c r="U1065" s="2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9"/>
      <c r="AF1065" s="39"/>
      <c r="AG1065" s="40"/>
      <c r="AH1065" s="41"/>
      <c r="AI1065" s="41"/>
      <c r="AJ1065" s="41"/>
      <c r="AK1065" s="42"/>
      <c r="AL1065" s="42"/>
      <c r="AM1065" s="40"/>
      <c r="AN1065" s="100"/>
      <c r="AO1065" s="100"/>
    </row>
    <row r="1066" spans="1:41" ht="15.75" customHeight="1" outlineLevel="1" x14ac:dyDescent="0.25">
      <c r="A1066" s="33"/>
      <c r="B1066" s="44" t="s">
        <v>213</v>
      </c>
      <c r="C1066" s="45"/>
      <c r="D1066" s="45"/>
      <c r="E1066" s="45"/>
      <c r="F1066" s="46"/>
      <c r="G1066" s="46"/>
      <c r="H1066" s="46"/>
      <c r="I1066" s="38"/>
      <c r="J1066" s="46"/>
      <c r="K1066" s="46"/>
      <c r="L1066" s="46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9"/>
      <c r="AF1066" s="39"/>
      <c r="AG1066" s="47"/>
      <c r="AH1066" s="47"/>
      <c r="AI1066" s="47"/>
      <c r="AJ1066" s="48"/>
      <c r="AK1066" s="49"/>
      <c r="AL1066" s="49"/>
      <c r="AM1066" s="47"/>
      <c r="AN1066" s="49"/>
      <c r="AO1066" s="49"/>
    </row>
    <row r="1067" spans="1:41" ht="15.75" customHeight="1" outlineLevel="1" x14ac:dyDescent="0.25">
      <c r="A1067" s="58">
        <v>1</v>
      </c>
      <c r="B1067" s="59" t="s">
        <v>63</v>
      </c>
      <c r="C1067" s="45">
        <v>1</v>
      </c>
      <c r="D1067" s="45">
        <v>1</v>
      </c>
      <c r="E1067" s="45">
        <v>1</v>
      </c>
      <c r="F1067" s="60">
        <v>6.22</v>
      </c>
      <c r="G1067" s="46">
        <v>10.65</v>
      </c>
      <c r="H1067" s="46">
        <v>0.3</v>
      </c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81">
        <f>(($G1067*$H1067)+$F1067)*$C1067*$D1067*$E1067</f>
        <v>9.4149999999999991</v>
      </c>
      <c r="T1067" s="28">
        <f>(($F1067))*$C1067*$D1067*$E1067</f>
        <v>6.22</v>
      </c>
      <c r="U1067" s="28">
        <f>(($F1067))*$C1067*$D1067*$E1067</f>
        <v>6.22</v>
      </c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9"/>
      <c r="AF1067" s="39"/>
      <c r="AG1067" s="43">
        <f>($F1067+$G1067)*AG$7</f>
        <v>0</v>
      </c>
      <c r="AH1067" s="56">
        <f>((S1067+U1067)*$AH$7)+(T1067*$AH$8)</f>
        <v>3.6697367261904761</v>
      </c>
      <c r="AI1067" s="56">
        <f>((S1067+U1067)*$AI$7)+(T1067*$AI$8)</f>
        <v>0.73612650000000002</v>
      </c>
      <c r="AJ1067" s="56">
        <f>((S1067+U1067)*$AJ$7)+(T1067*$AJ$8)</f>
        <v>1.1222981249999997</v>
      </c>
      <c r="AK1067" s="61">
        <f>T1067*$AK$8</f>
        <v>312.80379999999997</v>
      </c>
      <c r="AL1067" s="56">
        <f t="shared" ref="AL1067:AL1072" si="759">($L1067)*AL$8</f>
        <v>0</v>
      </c>
      <c r="AM1067" s="43">
        <f>($F1067+$G1067)*AM$7</f>
        <v>0</v>
      </c>
      <c r="AN1067" s="49"/>
      <c r="AO1067" s="49"/>
    </row>
    <row r="1068" spans="1:41" ht="15.75" customHeight="1" outlineLevel="1" x14ac:dyDescent="0.25">
      <c r="A1068" s="58">
        <f>1+A1067</f>
        <v>2</v>
      </c>
      <c r="B1068" s="59" t="s">
        <v>14</v>
      </c>
      <c r="C1068" s="45">
        <v>1</v>
      </c>
      <c r="D1068" s="45">
        <v>1</v>
      </c>
      <c r="E1068" s="45">
        <v>1</v>
      </c>
      <c r="F1068" s="60">
        <v>2.218</v>
      </c>
      <c r="G1068" s="46">
        <v>6.5</v>
      </c>
      <c r="H1068" s="46">
        <v>0.3</v>
      </c>
      <c r="I1068" s="63"/>
      <c r="J1068" s="63"/>
      <c r="K1068" s="63"/>
      <c r="L1068" s="63"/>
      <c r="M1068" s="81"/>
      <c r="N1068" s="28"/>
      <c r="O1068" s="28"/>
      <c r="P1068" s="81">
        <f>(($G1068*$H1068)+$F1068)*$C1068*$D1068*$E1068</f>
        <v>4.1680000000000001</v>
      </c>
      <c r="Q1068" s="28">
        <f>(($F1068))*$C1068*$D1068*$E1068</f>
        <v>2.218</v>
      </c>
      <c r="R1068" s="28">
        <f>(($F1068))*$C1068*$D1068*$E1068</f>
        <v>2.218</v>
      </c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9"/>
      <c r="AF1068" s="39"/>
      <c r="AG1068" s="43">
        <f>($F1068+$G1068)*AG$7</f>
        <v>0</v>
      </c>
      <c r="AH1068" s="56">
        <f>((P1068+R1068)*$AH$7)+(Q1068*$AH$8)</f>
        <v>1.4145642333333335</v>
      </c>
      <c r="AI1068" s="56">
        <f>((P1068+R1068)*$AI$7)+(Q1068*$AI$8)</f>
        <v>0.28375284000000001</v>
      </c>
      <c r="AJ1068" s="56">
        <f>((P1068+R1068)*$AJ$7)+(Q1068*$AJ$8)</f>
        <v>0.43260944999999995</v>
      </c>
      <c r="AK1068" s="61">
        <f>Q1068*$AK$8</f>
        <v>111.54321999999999</v>
      </c>
      <c r="AL1068" s="56">
        <f t="shared" si="759"/>
        <v>0</v>
      </c>
      <c r="AM1068" s="43">
        <f>($F1068+$G1068)*AM$7</f>
        <v>0</v>
      </c>
      <c r="AN1068" s="49"/>
      <c r="AO1068" s="49"/>
    </row>
    <row r="1069" spans="1:41" s="93" customFormat="1" ht="15.75" customHeight="1" outlineLevel="1" x14ac:dyDescent="0.25">
      <c r="A1069" s="82">
        <f t="shared" ref="A1069:A1070" si="760">1+A1068</f>
        <v>3</v>
      </c>
      <c r="B1069" s="83" t="s">
        <v>59</v>
      </c>
      <c r="C1069" s="84">
        <v>1</v>
      </c>
      <c r="D1069" s="84">
        <v>1</v>
      </c>
      <c r="E1069" s="84">
        <v>1</v>
      </c>
      <c r="F1069" s="85">
        <v>1.9239999999999999</v>
      </c>
      <c r="G1069" s="86">
        <v>5.55</v>
      </c>
      <c r="H1069" s="46">
        <v>0.35</v>
      </c>
      <c r="I1069" s="87">
        <f>(($G1069*$H1069)+$F1069)*$C1069*$D1069*$E1069</f>
        <v>3.8664999999999998</v>
      </c>
      <c r="J1069" s="88">
        <f>(($F1069))*$C1069*$D1069*$E1069</f>
        <v>1.9239999999999999</v>
      </c>
      <c r="K1069" s="88">
        <f t="shared" ref="K1069:K1070" si="761">(($F1069))*$C1069*$D1069*$E1069</f>
        <v>1.9239999999999999</v>
      </c>
      <c r="L1069" s="88"/>
      <c r="M1069" s="89"/>
      <c r="N1069" s="89"/>
      <c r="O1069" s="89"/>
      <c r="P1069" s="89"/>
      <c r="Q1069" s="89"/>
      <c r="R1069" s="89"/>
      <c r="S1069" s="89"/>
      <c r="T1069" s="89"/>
      <c r="U1069" s="89"/>
      <c r="V1069" s="89"/>
      <c r="W1069" s="89"/>
      <c r="X1069" s="89"/>
      <c r="Y1069" s="89"/>
      <c r="Z1069" s="89"/>
      <c r="AA1069" s="89"/>
      <c r="AB1069" s="89"/>
      <c r="AC1069" s="89"/>
      <c r="AD1069" s="89"/>
      <c r="AE1069" s="90"/>
      <c r="AF1069" s="90"/>
      <c r="AG1069" s="91">
        <f>($F1069+$G1069)*AG$7</f>
        <v>0</v>
      </c>
      <c r="AH1069" s="91">
        <f>((I1069+L1069)*$AH$7)+(J1069*$AH$8)</f>
        <v>1.0083769892857144</v>
      </c>
      <c r="AI1069" s="91">
        <f>((I1069+L1069)*$AI$7)+(J1069*$AI$8)</f>
        <v>0.20227419000000002</v>
      </c>
      <c r="AJ1069" s="91">
        <f>((I1069+L1069)*$AJ$7)+(J1069*$AJ$8)</f>
        <v>0.30838713749999996</v>
      </c>
      <c r="AK1069" s="92">
        <f>J1069*$AK$8</f>
        <v>96.757959999999997</v>
      </c>
      <c r="AL1069" s="56">
        <f t="shared" si="759"/>
        <v>0</v>
      </c>
      <c r="AM1069" s="91">
        <f>($F1069+$G1069)*AM$7</f>
        <v>0</v>
      </c>
      <c r="AN1069" s="92"/>
      <c r="AO1069" s="92"/>
    </row>
    <row r="1070" spans="1:41" s="93" customFormat="1" ht="15.75" customHeight="1" outlineLevel="1" x14ac:dyDescent="0.25">
      <c r="A1070" s="82">
        <f t="shared" si="760"/>
        <v>4</v>
      </c>
      <c r="B1070" s="83" t="s">
        <v>65</v>
      </c>
      <c r="C1070" s="84">
        <v>1</v>
      </c>
      <c r="D1070" s="84">
        <v>1</v>
      </c>
      <c r="E1070" s="84">
        <v>1</v>
      </c>
      <c r="F1070" s="85">
        <v>1.0129999999999999</v>
      </c>
      <c r="G1070" s="86">
        <v>4.2</v>
      </c>
      <c r="H1070" s="86">
        <f>H1069+H1069</f>
        <v>0.7</v>
      </c>
      <c r="I1070" s="87">
        <f>(($G1070*$H1070)+$F1070)*$C1070*$D1070*$E1070</f>
        <v>3.9529999999999998</v>
      </c>
      <c r="J1070" s="88">
        <f>(($F1070))*$C1070*$D1070*$E1070</f>
        <v>1.0129999999999999</v>
      </c>
      <c r="K1070" s="88">
        <f t="shared" si="761"/>
        <v>1.0129999999999999</v>
      </c>
      <c r="L1070" s="88">
        <f>F1070*0.25</f>
        <v>0.25324999999999998</v>
      </c>
      <c r="M1070" s="89"/>
      <c r="N1070" s="89"/>
      <c r="O1070" s="89"/>
      <c r="P1070" s="89"/>
      <c r="Q1070" s="89"/>
      <c r="R1070" s="89"/>
      <c r="S1070" s="89"/>
      <c r="T1070" s="89"/>
      <c r="U1070" s="89"/>
      <c r="V1070" s="89"/>
      <c r="W1070" s="89"/>
      <c r="X1070" s="89"/>
      <c r="Y1070" s="89"/>
      <c r="Z1070" s="89"/>
      <c r="AA1070" s="89"/>
      <c r="AB1070" s="89"/>
      <c r="AC1070" s="89"/>
      <c r="AD1070" s="89"/>
      <c r="AE1070" s="90"/>
      <c r="AF1070" s="90"/>
      <c r="AG1070" s="91">
        <f t="shared" ref="AG1070" si="762">($F1070+$G1070)*AG$7</f>
        <v>0</v>
      </c>
      <c r="AH1070" s="91">
        <f>((I1070+L1070)*$AH$7)+(J1070*$AH$8)</f>
        <v>0.81462926845238093</v>
      </c>
      <c r="AI1070" s="91">
        <f>((I1070+L1070)*$AI$7)+(J1070*$AI$8)</f>
        <v>0.16340959500000002</v>
      </c>
      <c r="AJ1070" s="91">
        <f>((I1070+L1070)*$AJ$7)+(J1070*$AJ$8)</f>
        <v>0.24913419374999995</v>
      </c>
      <c r="AK1070" s="92">
        <f>J1070*$AK$8</f>
        <v>50.943769999999994</v>
      </c>
      <c r="AL1070" s="56">
        <f t="shared" si="759"/>
        <v>0.25324999999999998</v>
      </c>
      <c r="AM1070" s="91">
        <f t="shared" ref="AM1070" si="763">($F1070+$G1070)*AM$7</f>
        <v>0</v>
      </c>
      <c r="AN1070" s="92"/>
      <c r="AO1070" s="92"/>
    </row>
    <row r="1071" spans="1:41" ht="15.75" customHeight="1" outlineLevel="1" x14ac:dyDescent="0.25">
      <c r="A1071" s="58">
        <v>5</v>
      </c>
      <c r="B1071" s="59" t="s">
        <v>66</v>
      </c>
      <c r="C1071" s="45">
        <v>1</v>
      </c>
      <c r="D1071" s="45">
        <v>1</v>
      </c>
      <c r="E1071" s="45">
        <v>1</v>
      </c>
      <c r="F1071" s="60">
        <v>3.64</v>
      </c>
      <c r="G1071" s="46">
        <v>7.8</v>
      </c>
      <c r="H1071" s="46">
        <v>0.35</v>
      </c>
      <c r="I1071" s="81">
        <f>(($G1071*$H1071)+$F1071)*$C1071*$D1071*$E1071</f>
        <v>6.37</v>
      </c>
      <c r="J1071" s="28">
        <f t="shared" ref="J1071:K1072" si="764">(($F1071))*$C1071*$D1071*$E1071</f>
        <v>3.64</v>
      </c>
      <c r="K1071" s="28">
        <f t="shared" si="764"/>
        <v>3.64</v>
      </c>
      <c r="L1071" s="2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9"/>
      <c r="AF1071" s="39"/>
      <c r="AG1071" s="43">
        <f>($F1071+$G1071)*AG$7</f>
        <v>0</v>
      </c>
      <c r="AH1071" s="56">
        <f>((I1071+L1071)*$AH$7)+(J1071*$AH$8)</f>
        <v>1.7842175</v>
      </c>
      <c r="AI1071" s="56">
        <f>((I1071+L1071)*$AI$7)+(J1071*$AI$8)</f>
        <v>0.35790300000000003</v>
      </c>
      <c r="AJ1071" s="56">
        <f>((I1071+L1071)*$AJ$7)+(J1071*$AJ$8)</f>
        <v>0.54565874999999997</v>
      </c>
      <c r="AK1071" s="61">
        <f>J1071*$AK$8</f>
        <v>183.0556</v>
      </c>
      <c r="AL1071" s="56">
        <f t="shared" si="759"/>
        <v>0</v>
      </c>
      <c r="AM1071" s="43">
        <f>($F1071+$G1071)*AM$7</f>
        <v>0</v>
      </c>
      <c r="AN1071" s="49"/>
      <c r="AO1071" s="49"/>
    </row>
    <row r="1072" spans="1:41" ht="15.75" customHeight="1" outlineLevel="1" x14ac:dyDescent="0.25">
      <c r="A1072" s="58">
        <f t="shared" ref="A1072" si="765">1+A1071</f>
        <v>6</v>
      </c>
      <c r="B1072" s="59" t="s">
        <v>67</v>
      </c>
      <c r="C1072" s="45">
        <v>1</v>
      </c>
      <c r="D1072" s="45">
        <v>1</v>
      </c>
      <c r="E1072" s="45">
        <v>1</v>
      </c>
      <c r="F1072" s="60">
        <v>2.9359999999999999</v>
      </c>
      <c r="G1072" s="46">
        <v>7.05</v>
      </c>
      <c r="H1072" s="46">
        <v>0.35</v>
      </c>
      <c r="I1072" s="81">
        <f>(($G1072*$H1072)+$F1072)*$C1072*$D1072*$E1072</f>
        <v>5.4034999999999993</v>
      </c>
      <c r="J1072" s="28">
        <f t="shared" si="764"/>
        <v>2.9359999999999999</v>
      </c>
      <c r="K1072" s="28">
        <f t="shared" si="764"/>
        <v>2.9359999999999999</v>
      </c>
      <c r="L1072" s="2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9"/>
      <c r="AF1072" s="39"/>
      <c r="AG1072" s="43">
        <f>($F1072+$G1072)*AG$7</f>
        <v>0</v>
      </c>
      <c r="AH1072" s="56">
        <f>((I1072+L1072)*$AH$7)+(J1072*$AH$8)</f>
        <v>1.4738420821428571</v>
      </c>
      <c r="AI1072" s="56">
        <f>((I1072+L1072)*$AI$7)+(J1072*$AI$8)</f>
        <v>0.29564361</v>
      </c>
      <c r="AJ1072" s="56">
        <f>((I1072+L1072)*$AJ$7)+(J1072*$AJ$8)</f>
        <v>0.45073811249999995</v>
      </c>
      <c r="AK1072" s="61">
        <f>J1072*$AK$8</f>
        <v>147.65144000000001</v>
      </c>
      <c r="AL1072" s="56">
        <f t="shared" si="759"/>
        <v>0</v>
      </c>
      <c r="AM1072" s="43">
        <f>($F1072+$G1072)*AM$7</f>
        <v>0</v>
      </c>
      <c r="AN1072" s="49"/>
      <c r="AO1072" s="49"/>
    </row>
    <row r="1073" spans="1:41" ht="15.75" customHeight="1" outlineLevel="1" x14ac:dyDescent="0.25">
      <c r="A1073" s="99"/>
      <c r="B1073" s="34"/>
      <c r="C1073" s="35"/>
      <c r="D1073" s="35"/>
      <c r="E1073" s="35"/>
      <c r="F1073" s="36"/>
      <c r="G1073" s="37"/>
      <c r="H1073" s="37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81"/>
      <c r="T1073" s="28"/>
      <c r="U1073" s="2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9"/>
      <c r="AF1073" s="39"/>
      <c r="AG1073" s="40"/>
      <c r="AH1073" s="41"/>
      <c r="AI1073" s="41"/>
      <c r="AJ1073" s="41"/>
      <c r="AK1073" s="42"/>
      <c r="AL1073" s="42"/>
      <c r="AM1073" s="40"/>
      <c r="AN1073" s="100"/>
      <c r="AO1073" s="100"/>
    </row>
    <row r="1074" spans="1:41" ht="15.75" customHeight="1" outlineLevel="1" x14ac:dyDescent="0.25">
      <c r="A1074" s="33"/>
      <c r="B1074" s="44" t="s">
        <v>214</v>
      </c>
      <c r="C1074" s="45"/>
      <c r="D1074" s="45"/>
      <c r="E1074" s="45"/>
      <c r="F1074" s="46"/>
      <c r="G1074" s="46"/>
      <c r="H1074" s="46"/>
      <c r="I1074" s="38"/>
      <c r="J1074" s="46"/>
      <c r="K1074" s="46"/>
      <c r="L1074" s="46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9"/>
      <c r="AF1074" s="39"/>
      <c r="AG1074" s="47"/>
      <c r="AH1074" s="47"/>
      <c r="AI1074" s="47"/>
      <c r="AJ1074" s="48"/>
      <c r="AK1074" s="49"/>
      <c r="AL1074" s="49"/>
      <c r="AM1074" s="47"/>
      <c r="AN1074" s="49"/>
      <c r="AO1074" s="49"/>
    </row>
    <row r="1075" spans="1:41" ht="15.75" customHeight="1" outlineLevel="1" x14ac:dyDescent="0.25">
      <c r="A1075" s="58">
        <v>1</v>
      </c>
      <c r="B1075" s="59" t="s">
        <v>63</v>
      </c>
      <c r="C1075" s="45">
        <v>1</v>
      </c>
      <c r="D1075" s="45">
        <v>1</v>
      </c>
      <c r="E1075" s="45">
        <v>1</v>
      </c>
      <c r="F1075" s="60">
        <v>5.1390000000000002</v>
      </c>
      <c r="G1075" s="46">
        <v>9.4</v>
      </c>
      <c r="H1075" s="46">
        <v>0.3</v>
      </c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81">
        <f>(($G1075*$H1075)+$F1075)*$C1075*$D1075*$E1075</f>
        <v>7.9589999999999996</v>
      </c>
      <c r="T1075" s="28">
        <f>(($F1075))*$C1075*$D1075*$E1075</f>
        <v>5.1390000000000002</v>
      </c>
      <c r="U1075" s="28">
        <f>(($F1075))*$C1075*$D1075*$E1075</f>
        <v>5.1390000000000002</v>
      </c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9"/>
      <c r="AF1075" s="39"/>
      <c r="AG1075" s="43">
        <f>($F1075+$G1075)*AG$7</f>
        <v>0</v>
      </c>
      <c r="AH1075" s="56">
        <f>((S1075+U1075)*$AH$7)+(T1075*$AH$8)</f>
        <v>3.0555214857142858</v>
      </c>
      <c r="AI1075" s="56">
        <f>((S1075+U1075)*$AI$7)+(T1075*$AI$8)</f>
        <v>0.61291872000000003</v>
      </c>
      <c r="AJ1075" s="56">
        <f>((S1075+U1075)*$AJ$7)+(T1075*$AJ$8)</f>
        <v>0.93445559999999994</v>
      </c>
      <c r="AK1075" s="61">
        <f>T1075*$AK$8</f>
        <v>258.44031000000001</v>
      </c>
      <c r="AL1075" s="56">
        <f t="shared" ref="AL1075:AL1080" si="766">($L1075)*AL$8</f>
        <v>0</v>
      </c>
      <c r="AM1075" s="43">
        <f>($F1075+$G1075)*AM$7</f>
        <v>0</v>
      </c>
      <c r="AN1075" s="49"/>
      <c r="AO1075" s="49"/>
    </row>
    <row r="1076" spans="1:41" ht="15.75" customHeight="1" outlineLevel="1" x14ac:dyDescent="0.25">
      <c r="A1076" s="58">
        <f>1+A1075</f>
        <v>2</v>
      </c>
      <c r="B1076" s="59" t="s">
        <v>14</v>
      </c>
      <c r="C1076" s="45">
        <v>1</v>
      </c>
      <c r="D1076" s="45">
        <v>1</v>
      </c>
      <c r="E1076" s="45">
        <v>1</v>
      </c>
      <c r="F1076" s="60">
        <v>2.218</v>
      </c>
      <c r="G1076" s="46">
        <v>6.5</v>
      </c>
      <c r="H1076" s="46">
        <v>0.3</v>
      </c>
      <c r="I1076" s="63"/>
      <c r="J1076" s="63"/>
      <c r="K1076" s="63"/>
      <c r="L1076" s="63"/>
      <c r="M1076" s="81"/>
      <c r="N1076" s="28"/>
      <c r="O1076" s="28"/>
      <c r="P1076" s="81">
        <f>(($G1076*$H1076)+$F1076)*$C1076*$D1076*$E1076</f>
        <v>4.1680000000000001</v>
      </c>
      <c r="Q1076" s="28">
        <f>(($F1076))*$C1076*$D1076*$E1076</f>
        <v>2.218</v>
      </c>
      <c r="R1076" s="28">
        <f>(($F1076))*$C1076*$D1076*$E1076</f>
        <v>2.218</v>
      </c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9"/>
      <c r="AF1076" s="39"/>
      <c r="AG1076" s="43">
        <f>($F1076+$G1076)*AG$7</f>
        <v>0</v>
      </c>
      <c r="AH1076" s="56">
        <f>((P1076+R1076)*$AH$7)+(Q1076*$AH$8)</f>
        <v>1.4145642333333335</v>
      </c>
      <c r="AI1076" s="56">
        <f>((P1076+R1076)*$AI$7)+(Q1076*$AI$8)</f>
        <v>0.28375284000000001</v>
      </c>
      <c r="AJ1076" s="56">
        <f>((P1076+R1076)*$AJ$7)+(Q1076*$AJ$8)</f>
        <v>0.43260944999999995</v>
      </c>
      <c r="AK1076" s="61">
        <f>Q1076*$AK$8</f>
        <v>111.54321999999999</v>
      </c>
      <c r="AL1076" s="56">
        <f t="shared" si="766"/>
        <v>0</v>
      </c>
      <c r="AM1076" s="43">
        <f>($F1076+$G1076)*AM$7</f>
        <v>0</v>
      </c>
      <c r="AN1076" s="49"/>
      <c r="AO1076" s="49"/>
    </row>
    <row r="1077" spans="1:41" s="93" customFormat="1" ht="15.75" customHeight="1" outlineLevel="1" x14ac:dyDescent="0.25">
      <c r="A1077" s="82">
        <f t="shared" ref="A1077:A1078" si="767">1+A1076</f>
        <v>3</v>
      </c>
      <c r="B1077" s="83" t="s">
        <v>59</v>
      </c>
      <c r="C1077" s="84">
        <v>1</v>
      </c>
      <c r="D1077" s="84">
        <v>1</v>
      </c>
      <c r="E1077" s="84">
        <v>1</v>
      </c>
      <c r="F1077" s="85">
        <v>1.9239999999999999</v>
      </c>
      <c r="G1077" s="86">
        <v>5.55</v>
      </c>
      <c r="H1077" s="46">
        <v>0.35</v>
      </c>
      <c r="I1077" s="87">
        <f>(($G1077*$H1077)+$F1077)*$C1077*$D1077*$E1077</f>
        <v>3.8664999999999998</v>
      </c>
      <c r="J1077" s="88">
        <f>(($F1077))*$C1077*$D1077*$E1077</f>
        <v>1.9239999999999999</v>
      </c>
      <c r="K1077" s="88">
        <f t="shared" ref="K1077:K1078" si="768">(($F1077))*$C1077*$D1077*$E1077</f>
        <v>1.9239999999999999</v>
      </c>
      <c r="L1077" s="88"/>
      <c r="M1077" s="89"/>
      <c r="N1077" s="89"/>
      <c r="O1077" s="89"/>
      <c r="P1077" s="89"/>
      <c r="Q1077" s="89"/>
      <c r="R1077" s="89"/>
      <c r="S1077" s="89"/>
      <c r="T1077" s="89"/>
      <c r="U1077" s="89"/>
      <c r="V1077" s="89"/>
      <c r="W1077" s="89"/>
      <c r="X1077" s="89"/>
      <c r="Y1077" s="89"/>
      <c r="Z1077" s="89"/>
      <c r="AA1077" s="89"/>
      <c r="AB1077" s="89"/>
      <c r="AC1077" s="89"/>
      <c r="AD1077" s="89"/>
      <c r="AE1077" s="90"/>
      <c r="AF1077" s="90"/>
      <c r="AG1077" s="91">
        <f>($F1077+$G1077)*AG$7</f>
        <v>0</v>
      </c>
      <c r="AH1077" s="91">
        <f>((I1077+L1077)*$AH$7)+(J1077*$AH$8)</f>
        <v>1.0083769892857144</v>
      </c>
      <c r="AI1077" s="91">
        <f>((I1077+L1077)*$AI$7)+(J1077*$AI$8)</f>
        <v>0.20227419000000002</v>
      </c>
      <c r="AJ1077" s="91">
        <f>((I1077+L1077)*$AJ$7)+(J1077*$AJ$8)</f>
        <v>0.30838713749999996</v>
      </c>
      <c r="AK1077" s="92">
        <f>J1077*$AK$8</f>
        <v>96.757959999999997</v>
      </c>
      <c r="AL1077" s="56">
        <f t="shared" si="766"/>
        <v>0</v>
      </c>
      <c r="AM1077" s="91">
        <f>($F1077+$G1077)*AM$7</f>
        <v>0</v>
      </c>
      <c r="AN1077" s="92"/>
      <c r="AO1077" s="92"/>
    </row>
    <row r="1078" spans="1:41" s="93" customFormat="1" ht="15.75" customHeight="1" outlineLevel="1" x14ac:dyDescent="0.25">
      <c r="A1078" s="82">
        <f t="shared" si="767"/>
        <v>4</v>
      </c>
      <c r="B1078" s="83" t="s">
        <v>65</v>
      </c>
      <c r="C1078" s="84">
        <v>1</v>
      </c>
      <c r="D1078" s="84">
        <v>1</v>
      </c>
      <c r="E1078" s="84">
        <v>1</v>
      </c>
      <c r="F1078" s="85">
        <v>1.0129999999999999</v>
      </c>
      <c r="G1078" s="86">
        <v>4.2</v>
      </c>
      <c r="H1078" s="86">
        <f>H1077+H1077</f>
        <v>0.7</v>
      </c>
      <c r="I1078" s="87">
        <f>(($G1078*$H1078)+$F1078)*$C1078*$D1078*$E1078</f>
        <v>3.9529999999999998</v>
      </c>
      <c r="J1078" s="88">
        <f>(($F1078))*$C1078*$D1078*$E1078</f>
        <v>1.0129999999999999</v>
      </c>
      <c r="K1078" s="88">
        <f t="shared" si="768"/>
        <v>1.0129999999999999</v>
      </c>
      <c r="L1078" s="88">
        <f>F1078*0.25</f>
        <v>0.25324999999999998</v>
      </c>
      <c r="M1078" s="89"/>
      <c r="N1078" s="89"/>
      <c r="O1078" s="89"/>
      <c r="P1078" s="89"/>
      <c r="Q1078" s="89"/>
      <c r="R1078" s="89"/>
      <c r="S1078" s="89"/>
      <c r="T1078" s="89"/>
      <c r="U1078" s="89"/>
      <c r="V1078" s="89"/>
      <c r="W1078" s="89"/>
      <c r="X1078" s="89"/>
      <c r="Y1078" s="89"/>
      <c r="Z1078" s="89"/>
      <c r="AA1078" s="89"/>
      <c r="AB1078" s="89"/>
      <c r="AC1078" s="89"/>
      <c r="AD1078" s="89"/>
      <c r="AE1078" s="90"/>
      <c r="AF1078" s="90"/>
      <c r="AG1078" s="91">
        <f t="shared" ref="AG1078" si="769">($F1078+$G1078)*AG$7</f>
        <v>0</v>
      </c>
      <c r="AH1078" s="91">
        <f>((I1078+L1078)*$AH$7)+(J1078*$AH$8)</f>
        <v>0.81462926845238093</v>
      </c>
      <c r="AI1078" s="91">
        <f>((I1078+L1078)*$AI$7)+(J1078*$AI$8)</f>
        <v>0.16340959500000002</v>
      </c>
      <c r="AJ1078" s="91">
        <f>((I1078+L1078)*$AJ$7)+(J1078*$AJ$8)</f>
        <v>0.24913419374999995</v>
      </c>
      <c r="AK1078" s="92">
        <f>J1078*$AK$8</f>
        <v>50.943769999999994</v>
      </c>
      <c r="AL1078" s="56">
        <f t="shared" si="766"/>
        <v>0.25324999999999998</v>
      </c>
      <c r="AM1078" s="91">
        <f t="shared" ref="AM1078" si="770">($F1078+$G1078)*AM$7</f>
        <v>0</v>
      </c>
      <c r="AN1078" s="92"/>
      <c r="AO1078" s="92"/>
    </row>
    <row r="1079" spans="1:41" ht="15.75" customHeight="1" outlineLevel="1" x14ac:dyDescent="0.25">
      <c r="A1079" s="58">
        <v>5</v>
      </c>
      <c r="B1079" s="59" t="s">
        <v>66</v>
      </c>
      <c r="C1079" s="45">
        <v>1</v>
      </c>
      <c r="D1079" s="45">
        <v>1</v>
      </c>
      <c r="E1079" s="45">
        <v>1</v>
      </c>
      <c r="F1079" s="60">
        <v>3.64</v>
      </c>
      <c r="G1079" s="46">
        <v>7.8</v>
      </c>
      <c r="H1079" s="46">
        <v>0.35</v>
      </c>
      <c r="I1079" s="81">
        <f>(($G1079*$H1079)+$F1079)*$C1079*$D1079*$E1079</f>
        <v>6.37</v>
      </c>
      <c r="J1079" s="28">
        <f t="shared" ref="J1079:K1080" si="771">(($F1079))*$C1079*$D1079*$E1079</f>
        <v>3.64</v>
      </c>
      <c r="K1079" s="28">
        <f t="shared" si="771"/>
        <v>3.64</v>
      </c>
      <c r="L1079" s="2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9"/>
      <c r="AF1079" s="39"/>
      <c r="AG1079" s="43">
        <f>($F1079+$G1079)*AG$7</f>
        <v>0</v>
      </c>
      <c r="AH1079" s="56">
        <f>((I1079+L1079)*$AH$7)+(J1079*$AH$8)</f>
        <v>1.7842175</v>
      </c>
      <c r="AI1079" s="56">
        <f>((I1079+L1079)*$AI$7)+(J1079*$AI$8)</f>
        <v>0.35790300000000003</v>
      </c>
      <c r="AJ1079" s="56">
        <f>((I1079+L1079)*$AJ$7)+(J1079*$AJ$8)</f>
        <v>0.54565874999999997</v>
      </c>
      <c r="AK1079" s="61">
        <f>J1079*$AK$8</f>
        <v>183.0556</v>
      </c>
      <c r="AL1079" s="56">
        <f t="shared" si="766"/>
        <v>0</v>
      </c>
      <c r="AM1079" s="43">
        <f>($F1079+$G1079)*AM$7</f>
        <v>0</v>
      </c>
      <c r="AN1079" s="49"/>
      <c r="AO1079" s="49"/>
    </row>
    <row r="1080" spans="1:41" ht="15.75" customHeight="1" outlineLevel="1" x14ac:dyDescent="0.25">
      <c r="A1080" s="58">
        <f t="shared" ref="A1080" si="772">1+A1079</f>
        <v>6</v>
      </c>
      <c r="B1080" s="59" t="s">
        <v>67</v>
      </c>
      <c r="C1080" s="45">
        <v>1</v>
      </c>
      <c r="D1080" s="45">
        <v>1</v>
      </c>
      <c r="E1080" s="45">
        <v>1</v>
      </c>
      <c r="F1080" s="60">
        <v>2.9359999999999999</v>
      </c>
      <c r="G1080" s="46">
        <v>7.05</v>
      </c>
      <c r="H1080" s="46">
        <v>0.35</v>
      </c>
      <c r="I1080" s="81">
        <f>(($G1080*$H1080)+$F1080)*$C1080*$D1080*$E1080</f>
        <v>5.4034999999999993</v>
      </c>
      <c r="J1080" s="28">
        <f t="shared" si="771"/>
        <v>2.9359999999999999</v>
      </c>
      <c r="K1080" s="28">
        <f t="shared" si="771"/>
        <v>2.9359999999999999</v>
      </c>
      <c r="L1080" s="2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9"/>
      <c r="AF1080" s="39"/>
      <c r="AG1080" s="43">
        <f>($F1080+$G1080)*AG$7</f>
        <v>0</v>
      </c>
      <c r="AH1080" s="56">
        <f>((I1080+L1080)*$AH$7)+(J1080*$AH$8)</f>
        <v>1.4738420821428571</v>
      </c>
      <c r="AI1080" s="56">
        <f>((I1080+L1080)*$AI$7)+(J1080*$AI$8)</f>
        <v>0.29564361</v>
      </c>
      <c r="AJ1080" s="56">
        <f>((I1080+L1080)*$AJ$7)+(J1080*$AJ$8)</f>
        <v>0.45073811249999995</v>
      </c>
      <c r="AK1080" s="61">
        <f>J1080*$AK$8</f>
        <v>147.65144000000001</v>
      </c>
      <c r="AL1080" s="56">
        <f t="shared" si="766"/>
        <v>0</v>
      </c>
      <c r="AM1080" s="43">
        <f>($F1080+$G1080)*AM$7</f>
        <v>0</v>
      </c>
      <c r="AN1080" s="49"/>
      <c r="AO1080" s="49"/>
    </row>
    <row r="1081" spans="1:41" ht="15.75" customHeight="1" outlineLevel="1" x14ac:dyDescent="0.25">
      <c r="A1081" s="99"/>
      <c r="B1081" s="34"/>
      <c r="C1081" s="35"/>
      <c r="D1081" s="35"/>
      <c r="E1081" s="35"/>
      <c r="F1081" s="36"/>
      <c r="G1081" s="37"/>
      <c r="H1081" s="37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81"/>
      <c r="T1081" s="28"/>
      <c r="U1081" s="2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9"/>
      <c r="AF1081" s="39"/>
      <c r="AG1081" s="40"/>
      <c r="AH1081" s="41"/>
      <c r="AI1081" s="41"/>
      <c r="AJ1081" s="41"/>
      <c r="AK1081" s="42"/>
      <c r="AL1081" s="42"/>
      <c r="AM1081" s="40"/>
      <c r="AN1081" s="100"/>
      <c r="AO1081" s="100"/>
    </row>
    <row r="1082" spans="1:41" ht="15.75" customHeight="1" outlineLevel="1" x14ac:dyDescent="0.25">
      <c r="A1082" s="33"/>
      <c r="B1082" s="44" t="s">
        <v>215</v>
      </c>
      <c r="C1082" s="45"/>
      <c r="D1082" s="45"/>
      <c r="E1082" s="45"/>
      <c r="F1082" s="46"/>
      <c r="G1082" s="46"/>
      <c r="H1082" s="46"/>
      <c r="I1082" s="38"/>
      <c r="J1082" s="46"/>
      <c r="K1082" s="46"/>
      <c r="L1082" s="46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9"/>
      <c r="AF1082" s="39"/>
      <c r="AG1082" s="47"/>
      <c r="AH1082" s="47"/>
      <c r="AI1082" s="47"/>
      <c r="AJ1082" s="48"/>
      <c r="AK1082" s="49"/>
      <c r="AL1082" s="49"/>
      <c r="AM1082" s="47"/>
      <c r="AN1082" s="49"/>
      <c r="AO1082" s="49"/>
    </row>
    <row r="1083" spans="1:41" ht="15.75" customHeight="1" outlineLevel="1" x14ac:dyDescent="0.25">
      <c r="A1083" s="58">
        <v>1</v>
      </c>
      <c r="B1083" s="59" t="s">
        <v>63</v>
      </c>
      <c r="C1083" s="45">
        <v>1</v>
      </c>
      <c r="D1083" s="45">
        <v>1</v>
      </c>
      <c r="E1083" s="45">
        <v>1</v>
      </c>
      <c r="F1083" s="60">
        <v>5.4089999999999998</v>
      </c>
      <c r="G1083" s="46">
        <v>9.6999999999999993</v>
      </c>
      <c r="H1083" s="46">
        <v>0.3</v>
      </c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81">
        <f>(($G1083*$H1083)+$F1083)*$C1083*$D1083*$E1083</f>
        <v>8.3189999999999991</v>
      </c>
      <c r="T1083" s="28">
        <f>(($F1083))*$C1083*$D1083*$E1083</f>
        <v>5.4089999999999998</v>
      </c>
      <c r="U1083" s="28">
        <f>(($F1083))*$C1083*$D1083*$E1083</f>
        <v>5.4089999999999998</v>
      </c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9"/>
      <c r="AF1083" s="39"/>
      <c r="AG1083" s="43">
        <f t="shared" ref="AG1083:AG1089" si="773">($F1083+$G1083)*AG$7</f>
        <v>0</v>
      </c>
      <c r="AH1083" s="56">
        <f>((S1083+U1083)*$AH$7)+(T1083*$AH$8)</f>
        <v>3.2084544142857139</v>
      </c>
      <c r="AI1083" s="56">
        <f>((S1083+U1083)*$AI$7)+(T1083*$AI$8)</f>
        <v>0.64359611999999999</v>
      </c>
      <c r="AJ1083" s="56">
        <f>((S1083+U1083)*$AJ$7)+(T1083*$AJ$8)</f>
        <v>0.9812263499999998</v>
      </c>
      <c r="AK1083" s="61">
        <f>T1083*$AK$8</f>
        <v>272.01860999999997</v>
      </c>
      <c r="AL1083" s="56">
        <f t="shared" ref="AL1083:AL1089" si="774">($L1083)*AL$8</f>
        <v>0</v>
      </c>
      <c r="AM1083" s="43">
        <f t="shared" ref="AM1083:AM1089" si="775">($F1083+$G1083)*AM$7</f>
        <v>0</v>
      </c>
      <c r="AN1083" s="49"/>
      <c r="AO1083" s="49"/>
    </row>
    <row r="1084" spans="1:41" ht="15.75" customHeight="1" outlineLevel="1" x14ac:dyDescent="0.25">
      <c r="A1084" s="58">
        <v>2</v>
      </c>
      <c r="B1084" s="59" t="s">
        <v>64</v>
      </c>
      <c r="C1084" s="45">
        <v>1</v>
      </c>
      <c r="D1084" s="45">
        <v>1</v>
      </c>
      <c r="E1084" s="45">
        <v>1</v>
      </c>
      <c r="F1084" s="60">
        <v>2.37</v>
      </c>
      <c r="G1084" s="46">
        <v>6.1580000000000004</v>
      </c>
      <c r="H1084" s="46">
        <v>0.3</v>
      </c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81">
        <f>(($G1084*$H1084)+$F1084)*$C1084*$D1084*$E1084</f>
        <v>4.2173999999999996</v>
      </c>
      <c r="T1084" s="28">
        <f>(($F1084))*$C1084*$D1084*$E1084</f>
        <v>2.37</v>
      </c>
      <c r="U1084" s="28">
        <f>(($F1084))*$C1084*$D1084*$E1084</f>
        <v>2.37</v>
      </c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9"/>
      <c r="AF1084" s="39"/>
      <c r="AG1084" s="43">
        <f t="shared" si="773"/>
        <v>0</v>
      </c>
      <c r="AH1084" s="56">
        <f>((S1084+U1084)*$AH$7)+(T1084*$AH$8)</f>
        <v>1.48062603</v>
      </c>
      <c r="AI1084" s="56">
        <f>((S1084+U1084)*$AI$7)+(T1084*$AI$8)</f>
        <v>0.29700442800000004</v>
      </c>
      <c r="AJ1084" s="56">
        <f>((S1084+U1084)*$AJ$7)+(T1084*$AJ$8)</f>
        <v>0.45281281499999992</v>
      </c>
      <c r="AK1084" s="61">
        <f>T1084*$AK$8</f>
        <v>119.18730000000001</v>
      </c>
      <c r="AL1084" s="56">
        <f t="shared" si="774"/>
        <v>0</v>
      </c>
      <c r="AM1084" s="43">
        <f t="shared" si="775"/>
        <v>0</v>
      </c>
      <c r="AN1084" s="49"/>
      <c r="AO1084" s="49"/>
    </row>
    <row r="1085" spans="1:41" ht="15.75" customHeight="1" outlineLevel="1" x14ac:dyDescent="0.25">
      <c r="A1085" s="58">
        <f t="shared" ref="A1085:A1089" si="776">1+A1084</f>
        <v>3</v>
      </c>
      <c r="B1085" s="59" t="s">
        <v>14</v>
      </c>
      <c r="C1085" s="45">
        <v>1</v>
      </c>
      <c r="D1085" s="45">
        <v>1</v>
      </c>
      <c r="E1085" s="45">
        <v>1</v>
      </c>
      <c r="F1085" s="60">
        <v>2.85</v>
      </c>
      <c r="G1085" s="46">
        <v>7.8</v>
      </c>
      <c r="H1085" s="46">
        <v>0.3</v>
      </c>
      <c r="I1085" s="63"/>
      <c r="J1085" s="63"/>
      <c r="K1085" s="63"/>
      <c r="L1085" s="63"/>
      <c r="M1085" s="81"/>
      <c r="N1085" s="28"/>
      <c r="O1085" s="28"/>
      <c r="P1085" s="81">
        <f>(($G1085*$H1085)+$F1085)*$C1085*$D1085*$E1085</f>
        <v>5.1899999999999995</v>
      </c>
      <c r="Q1085" s="28">
        <f>(($F1085))*$C1085*$D1085*$E1085</f>
        <v>2.85</v>
      </c>
      <c r="R1085" s="28">
        <f>(($F1085))*$C1085*$D1085*$E1085</f>
        <v>2.85</v>
      </c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9"/>
      <c r="AF1085" s="39"/>
      <c r="AG1085" s="43">
        <f t="shared" si="773"/>
        <v>0</v>
      </c>
      <c r="AH1085" s="56">
        <f>((P1085+R1085)*$AH$7)+(Q1085*$AH$8)</f>
        <v>1.7959815714285714</v>
      </c>
      <c r="AI1085" s="56">
        <f>((P1085+R1085)*$AI$7)+(Q1085*$AI$8)</f>
        <v>0.36026279999999999</v>
      </c>
      <c r="AJ1085" s="56">
        <f>((P1085+R1085)*$AJ$7)+(Q1085*$AJ$8)</f>
        <v>0.54925649999999993</v>
      </c>
      <c r="AK1085" s="61">
        <f>Q1085*$AK$8</f>
        <v>143.32650000000001</v>
      </c>
      <c r="AL1085" s="56">
        <f t="shared" si="774"/>
        <v>0</v>
      </c>
      <c r="AM1085" s="43">
        <f t="shared" si="775"/>
        <v>0</v>
      </c>
      <c r="AN1085" s="49"/>
      <c r="AO1085" s="49"/>
    </row>
    <row r="1086" spans="1:41" s="93" customFormat="1" ht="15.75" customHeight="1" outlineLevel="1" x14ac:dyDescent="0.25">
      <c r="A1086" s="82">
        <f t="shared" si="776"/>
        <v>4</v>
      </c>
      <c r="B1086" s="83" t="s">
        <v>59</v>
      </c>
      <c r="C1086" s="84">
        <v>1</v>
      </c>
      <c r="D1086" s="84">
        <v>1</v>
      </c>
      <c r="E1086" s="84">
        <v>1</v>
      </c>
      <c r="F1086" s="85">
        <v>1.9239999999999999</v>
      </c>
      <c r="G1086" s="86">
        <v>5.55</v>
      </c>
      <c r="H1086" s="46">
        <v>0.35</v>
      </c>
      <c r="I1086" s="87">
        <f>(($G1086*$H1086)+$F1086)*$C1086*$D1086*$E1086</f>
        <v>3.8664999999999998</v>
      </c>
      <c r="J1086" s="88">
        <f>(($F1086))*$C1086*$D1086*$E1086</f>
        <v>1.9239999999999999</v>
      </c>
      <c r="K1086" s="88">
        <f t="shared" ref="K1086:K1087" si="777">(($F1086))*$C1086*$D1086*$E1086</f>
        <v>1.9239999999999999</v>
      </c>
      <c r="L1086" s="88"/>
      <c r="M1086" s="89"/>
      <c r="N1086" s="89"/>
      <c r="O1086" s="89"/>
      <c r="P1086" s="89"/>
      <c r="Q1086" s="89"/>
      <c r="R1086" s="89"/>
      <c r="S1086" s="89"/>
      <c r="T1086" s="89"/>
      <c r="U1086" s="89"/>
      <c r="V1086" s="89"/>
      <c r="W1086" s="89"/>
      <c r="X1086" s="89"/>
      <c r="Y1086" s="89"/>
      <c r="Z1086" s="89"/>
      <c r="AA1086" s="89"/>
      <c r="AB1086" s="89"/>
      <c r="AC1086" s="89"/>
      <c r="AD1086" s="89"/>
      <c r="AE1086" s="90"/>
      <c r="AF1086" s="90"/>
      <c r="AG1086" s="91">
        <f>($F1086+$G1086)*AG$7</f>
        <v>0</v>
      </c>
      <c r="AH1086" s="91">
        <f>((I1086+L1086)*$AH$7)+(J1086*$AH$8)</f>
        <v>1.0083769892857144</v>
      </c>
      <c r="AI1086" s="91">
        <f>((I1086+L1086)*$AI$7)+(J1086*$AI$8)</f>
        <v>0.20227419000000002</v>
      </c>
      <c r="AJ1086" s="91">
        <f>((I1086+L1086)*$AJ$7)+(J1086*$AJ$8)</f>
        <v>0.30838713749999996</v>
      </c>
      <c r="AK1086" s="92">
        <f>J1086*$AK$8</f>
        <v>96.757959999999997</v>
      </c>
      <c r="AL1086" s="56">
        <f t="shared" si="774"/>
        <v>0</v>
      </c>
      <c r="AM1086" s="91">
        <f>($F1086+$G1086)*AM$7</f>
        <v>0</v>
      </c>
      <c r="AN1086" s="92"/>
      <c r="AO1086" s="92"/>
    </row>
    <row r="1087" spans="1:41" s="93" customFormat="1" ht="15.75" customHeight="1" outlineLevel="1" x14ac:dyDescent="0.25">
      <c r="A1087" s="82">
        <f t="shared" si="776"/>
        <v>5</v>
      </c>
      <c r="B1087" s="83" t="s">
        <v>65</v>
      </c>
      <c r="C1087" s="84">
        <v>1</v>
      </c>
      <c r="D1087" s="84">
        <v>1</v>
      </c>
      <c r="E1087" s="84">
        <v>1</v>
      </c>
      <c r="F1087" s="85">
        <v>1.0129999999999999</v>
      </c>
      <c r="G1087" s="86">
        <v>4.2</v>
      </c>
      <c r="H1087" s="86">
        <f>H1086+H1086</f>
        <v>0.7</v>
      </c>
      <c r="I1087" s="87">
        <f>(($G1087*$H1087)+$F1087)*$C1087*$D1087*$E1087</f>
        <v>3.9529999999999998</v>
      </c>
      <c r="J1087" s="88">
        <f>(($F1087))*$C1087*$D1087*$E1087</f>
        <v>1.0129999999999999</v>
      </c>
      <c r="K1087" s="88">
        <f t="shared" si="777"/>
        <v>1.0129999999999999</v>
      </c>
      <c r="L1087" s="88">
        <f>F1087*0.25</f>
        <v>0.25324999999999998</v>
      </c>
      <c r="M1087" s="89"/>
      <c r="N1087" s="89"/>
      <c r="O1087" s="89"/>
      <c r="P1087" s="89"/>
      <c r="Q1087" s="89"/>
      <c r="R1087" s="89"/>
      <c r="S1087" s="89"/>
      <c r="T1087" s="89"/>
      <c r="U1087" s="89"/>
      <c r="V1087" s="89"/>
      <c r="W1087" s="89"/>
      <c r="X1087" s="89"/>
      <c r="Y1087" s="89"/>
      <c r="Z1087" s="89"/>
      <c r="AA1087" s="89"/>
      <c r="AB1087" s="89"/>
      <c r="AC1087" s="89"/>
      <c r="AD1087" s="89"/>
      <c r="AE1087" s="90"/>
      <c r="AF1087" s="90"/>
      <c r="AG1087" s="91">
        <f t="shared" ref="AG1087" si="778">($F1087+$G1087)*AG$7</f>
        <v>0</v>
      </c>
      <c r="AH1087" s="91">
        <f>((I1087+L1087)*$AH$7)+(J1087*$AH$8)</f>
        <v>0.81462926845238093</v>
      </c>
      <c r="AI1087" s="91">
        <f>((I1087+L1087)*$AI$7)+(J1087*$AI$8)</f>
        <v>0.16340959500000002</v>
      </c>
      <c r="AJ1087" s="91">
        <f>((I1087+L1087)*$AJ$7)+(J1087*$AJ$8)</f>
        <v>0.24913419374999995</v>
      </c>
      <c r="AK1087" s="92">
        <f>J1087*$AK$8</f>
        <v>50.943769999999994</v>
      </c>
      <c r="AL1087" s="56">
        <f t="shared" si="774"/>
        <v>0.25324999999999998</v>
      </c>
      <c r="AM1087" s="91">
        <f t="shared" ref="AM1087" si="779">($F1087+$G1087)*AM$7</f>
        <v>0</v>
      </c>
      <c r="AN1087" s="92"/>
      <c r="AO1087" s="92"/>
    </row>
    <row r="1088" spans="1:41" ht="15.75" customHeight="1" outlineLevel="1" x14ac:dyDescent="0.25">
      <c r="A1088" s="58">
        <v>6</v>
      </c>
      <c r="B1088" s="59" t="s">
        <v>66</v>
      </c>
      <c r="C1088" s="45">
        <v>1</v>
      </c>
      <c r="D1088" s="45">
        <v>1</v>
      </c>
      <c r="E1088" s="45">
        <v>1</v>
      </c>
      <c r="F1088" s="60">
        <v>3.72</v>
      </c>
      <c r="G1088" s="46">
        <v>7.9</v>
      </c>
      <c r="H1088" s="46">
        <v>0.35</v>
      </c>
      <c r="I1088" s="81">
        <f>(($G1088*$H1088)+$F1088)*$C1088*$D1088*$E1088</f>
        <v>6.4850000000000003</v>
      </c>
      <c r="J1088" s="28">
        <f t="shared" ref="J1088:K1089" si="780">(($F1088))*$C1088*$D1088*$E1088</f>
        <v>3.72</v>
      </c>
      <c r="K1088" s="28">
        <f t="shared" si="780"/>
        <v>3.72</v>
      </c>
      <c r="L1088" s="28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9"/>
      <c r="AF1088" s="39"/>
      <c r="AG1088" s="43">
        <f t="shared" si="773"/>
        <v>0</v>
      </c>
      <c r="AH1088" s="56">
        <f>((I1088+L1088)*$AH$7)+(J1088*$AH$8)</f>
        <v>1.8201632738095239</v>
      </c>
      <c r="AI1088" s="56">
        <f>((I1088+L1088)*$AI$7)+(J1088*$AI$8)</f>
        <v>0.36511350000000009</v>
      </c>
      <c r="AJ1088" s="56">
        <f>((I1088+L1088)*$AJ$7)+(J1088*$AJ$8)</f>
        <v>0.55665187500000002</v>
      </c>
      <c r="AK1088" s="61">
        <f>J1088*$AK$8</f>
        <v>187.0788</v>
      </c>
      <c r="AL1088" s="56">
        <f t="shared" si="774"/>
        <v>0</v>
      </c>
      <c r="AM1088" s="43">
        <f t="shared" si="775"/>
        <v>0</v>
      </c>
      <c r="AN1088" s="49"/>
      <c r="AO1088" s="49"/>
    </row>
    <row r="1089" spans="1:43" ht="15.75" customHeight="1" outlineLevel="1" x14ac:dyDescent="0.25">
      <c r="A1089" s="58">
        <f t="shared" si="776"/>
        <v>7</v>
      </c>
      <c r="B1089" s="59" t="s">
        <v>67</v>
      </c>
      <c r="C1089" s="45">
        <v>1</v>
      </c>
      <c r="D1089" s="45">
        <v>1</v>
      </c>
      <c r="E1089" s="45">
        <v>1</v>
      </c>
      <c r="F1089" s="60">
        <v>3.36</v>
      </c>
      <c r="G1089" s="46">
        <v>7.6</v>
      </c>
      <c r="H1089" s="46">
        <v>0.35</v>
      </c>
      <c r="I1089" s="81">
        <f>(($G1089*$H1089)+$F1089)*$C1089*$D1089*$E1089</f>
        <v>6.02</v>
      </c>
      <c r="J1089" s="28">
        <f t="shared" si="780"/>
        <v>3.36</v>
      </c>
      <c r="K1089" s="28">
        <f t="shared" si="780"/>
        <v>3.36</v>
      </c>
      <c r="L1089" s="28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9"/>
      <c r="AF1089" s="39"/>
      <c r="AG1089" s="43">
        <f t="shared" si="773"/>
        <v>0</v>
      </c>
      <c r="AH1089" s="56">
        <f>((I1089+L1089)*$AH$7)+(J1089*$AH$8)</f>
        <v>1.6652696666666666</v>
      </c>
      <c r="AI1089" s="56">
        <f>((I1089+L1089)*$AI$7)+(J1089*$AI$8)</f>
        <v>0.33404280000000003</v>
      </c>
      <c r="AJ1089" s="56">
        <f>((I1089+L1089)*$AJ$7)+(J1089*$AJ$8)</f>
        <v>0.50928149999999994</v>
      </c>
      <c r="AK1089" s="61">
        <f>J1089*$AK$8</f>
        <v>168.9744</v>
      </c>
      <c r="AL1089" s="56">
        <f t="shared" si="774"/>
        <v>0</v>
      </c>
      <c r="AM1089" s="43">
        <f t="shared" si="775"/>
        <v>0</v>
      </c>
      <c r="AN1089" s="49"/>
      <c r="AO1089" s="49"/>
    </row>
    <row r="1090" spans="1:43" ht="15.75" customHeight="1" outlineLevel="1" x14ac:dyDescent="0.25">
      <c r="A1090" s="99"/>
      <c r="B1090" s="34"/>
      <c r="C1090" s="35"/>
      <c r="D1090" s="35"/>
      <c r="E1090" s="35"/>
      <c r="F1090" s="36"/>
      <c r="G1090" s="37"/>
      <c r="H1090" s="37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9"/>
      <c r="AF1090" s="39"/>
      <c r="AG1090" s="40"/>
      <c r="AH1090" s="41"/>
      <c r="AI1090" s="41"/>
      <c r="AJ1090" s="41"/>
      <c r="AK1090" s="42"/>
      <c r="AL1090" s="42"/>
      <c r="AM1090" s="40"/>
      <c r="AN1090" s="40"/>
      <c r="AO1090" s="40"/>
    </row>
    <row r="1091" spans="1:43" ht="15.75" customHeight="1" outlineLevel="1" x14ac:dyDescent="0.25">
      <c r="A1091" s="33"/>
      <c r="B1091" s="44" t="s">
        <v>77</v>
      </c>
      <c r="C1091" s="45"/>
      <c r="D1091" s="45"/>
      <c r="E1091" s="45"/>
      <c r="F1091" s="46"/>
      <c r="G1091" s="46"/>
      <c r="H1091" s="46"/>
      <c r="I1091" s="38"/>
      <c r="J1091" s="46"/>
      <c r="K1091" s="46"/>
      <c r="L1091" s="46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9"/>
      <c r="AF1091" s="39"/>
      <c r="AG1091" s="47"/>
      <c r="AH1091" s="47"/>
      <c r="AI1091" s="47"/>
      <c r="AJ1091" s="48"/>
      <c r="AK1091" s="49"/>
      <c r="AL1091" s="56">
        <f t="shared" ref="AL1091:AL1095" si="781">($L1091)*AL$8</f>
        <v>0</v>
      </c>
      <c r="AM1091" s="47"/>
      <c r="AN1091" s="49"/>
      <c r="AO1091" s="49"/>
    </row>
    <row r="1092" spans="1:43" ht="15.75" customHeight="1" outlineLevel="1" x14ac:dyDescent="0.25">
      <c r="A1092" s="58">
        <v>1</v>
      </c>
      <c r="B1092" s="59" t="s">
        <v>80</v>
      </c>
      <c r="C1092" s="45">
        <v>1</v>
      </c>
      <c r="D1092" s="45">
        <v>1</v>
      </c>
      <c r="E1092" s="45">
        <v>1</v>
      </c>
      <c r="F1092" s="60">
        <f>0.61+0.61+0.61+0.616+0.616+0.61+0.61+0.61+0.61+0.61</f>
        <v>6.112000000000001</v>
      </c>
      <c r="G1092" s="46">
        <v>1</v>
      </c>
      <c r="H1092" s="46">
        <v>1</v>
      </c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81"/>
      <c r="T1092" s="28"/>
      <c r="U1092" s="2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9"/>
      <c r="AF1092" s="39"/>
      <c r="AG1092" s="43">
        <f t="shared" ref="AG1092:AG1094" si="782">($F1092+$G1092)*AG$7</f>
        <v>0</v>
      </c>
      <c r="AH1092" s="56">
        <f>((S1092+U1092)*$AH$7)+(T1092*$AH$8)</f>
        <v>0</v>
      </c>
      <c r="AI1092" s="56">
        <f>((S1092+U1092)*$AI$7)+(T1092*$AI$8)</f>
        <v>0</v>
      </c>
      <c r="AJ1092" s="56">
        <f>((S1092+U1092)*$AJ$7)+(T1092*$AJ$8)</f>
        <v>0</v>
      </c>
      <c r="AK1092" s="61">
        <f>T1092*$AK$8</f>
        <v>0</v>
      </c>
      <c r="AL1092" s="56">
        <f t="shared" si="781"/>
        <v>0</v>
      </c>
      <c r="AM1092" s="43">
        <f t="shared" ref="AM1092:AM1094" si="783">($F1092+$G1092)*AM$7</f>
        <v>0</v>
      </c>
      <c r="AN1092" s="49"/>
      <c r="AO1092" s="49"/>
    </row>
    <row r="1093" spans="1:43" ht="15.75" customHeight="1" outlineLevel="1" x14ac:dyDescent="0.25">
      <c r="A1093" s="58">
        <v>2</v>
      </c>
      <c r="B1093" s="59" t="s">
        <v>94</v>
      </c>
      <c r="C1093" s="45">
        <v>1</v>
      </c>
      <c r="D1093" s="45">
        <v>1</v>
      </c>
      <c r="E1093" s="45">
        <v>1</v>
      </c>
      <c r="F1093" s="60">
        <f>0.61+0.61+0.61+0.616+0.616+0.61+0.61+0.61</f>
        <v>4.8920000000000003</v>
      </c>
      <c r="G1093" s="46">
        <v>1</v>
      </c>
      <c r="H1093" s="46">
        <v>1</v>
      </c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81"/>
      <c r="T1093" s="28"/>
      <c r="U1093" s="2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9"/>
      <c r="AF1093" s="39"/>
      <c r="AG1093" s="43">
        <f t="shared" si="782"/>
        <v>0</v>
      </c>
      <c r="AH1093" s="56">
        <f>((S1093+U1093)*$AH$7)+(T1093*$AH$8)</f>
        <v>0</v>
      </c>
      <c r="AI1093" s="56">
        <f>((S1093+U1093)*$AI$7)+(T1093*$AI$8)</f>
        <v>0</v>
      </c>
      <c r="AJ1093" s="56">
        <f>((S1093+U1093)*$AJ$7)+(T1093*$AJ$8)</f>
        <v>0</v>
      </c>
      <c r="AK1093" s="61">
        <f>T1093*$AK$8</f>
        <v>0</v>
      </c>
      <c r="AL1093" s="56">
        <f t="shared" si="781"/>
        <v>0</v>
      </c>
      <c r="AM1093" s="43">
        <f t="shared" si="783"/>
        <v>0</v>
      </c>
      <c r="AN1093" s="49"/>
      <c r="AO1093" s="49"/>
    </row>
    <row r="1094" spans="1:43" ht="15.75" customHeight="1" outlineLevel="1" x14ac:dyDescent="0.25">
      <c r="A1094" s="58">
        <v>4</v>
      </c>
      <c r="B1094" s="59" t="s">
        <v>81</v>
      </c>
      <c r="C1094" s="45">
        <v>1</v>
      </c>
      <c r="D1094" s="45">
        <v>1</v>
      </c>
      <c r="E1094" s="45">
        <v>1</v>
      </c>
      <c r="F1094" s="60">
        <f>0.684+0.684+0.808+0.684+0.684</f>
        <v>3.5440000000000005</v>
      </c>
      <c r="G1094" s="46">
        <v>1</v>
      </c>
      <c r="H1094" s="46">
        <v>1</v>
      </c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81"/>
      <c r="T1094" s="28"/>
      <c r="U1094" s="2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9"/>
      <c r="AF1094" s="39"/>
      <c r="AG1094" s="43">
        <f t="shared" si="782"/>
        <v>0</v>
      </c>
      <c r="AH1094" s="56">
        <f>((S1094+U1094)*$AH$7)+(T1094*$AH$8)</f>
        <v>0</v>
      </c>
      <c r="AI1094" s="56">
        <f>((S1094+U1094)*$AI$7)+(T1094*$AI$8)</f>
        <v>0</v>
      </c>
      <c r="AJ1094" s="56">
        <f>((S1094+U1094)*$AJ$7)+(T1094*$AJ$8)</f>
        <v>0</v>
      </c>
      <c r="AK1094" s="61">
        <f>T1094*$AK$8</f>
        <v>0</v>
      </c>
      <c r="AL1094" s="56">
        <f t="shared" si="781"/>
        <v>0</v>
      </c>
      <c r="AM1094" s="43">
        <f t="shared" si="783"/>
        <v>0</v>
      </c>
      <c r="AN1094" s="49"/>
      <c r="AO1094" s="49"/>
    </row>
    <row r="1095" spans="1:43" ht="15.75" customHeight="1" outlineLevel="1" x14ac:dyDescent="0.25">
      <c r="A1095" s="99"/>
      <c r="B1095" s="34"/>
      <c r="C1095" s="35"/>
      <c r="D1095" s="35"/>
      <c r="E1095" s="35"/>
      <c r="F1095" s="36"/>
      <c r="G1095" s="37"/>
      <c r="H1095" s="37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81"/>
      <c r="T1095" s="28"/>
      <c r="U1095" s="2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9"/>
      <c r="AF1095" s="39"/>
      <c r="AG1095" s="43"/>
      <c r="AH1095" s="56"/>
      <c r="AI1095" s="56"/>
      <c r="AJ1095" s="56"/>
      <c r="AK1095" s="61"/>
      <c r="AL1095" s="56">
        <f t="shared" si="781"/>
        <v>0</v>
      </c>
      <c r="AM1095" s="43"/>
      <c r="AN1095" s="49"/>
      <c r="AO1095" s="49"/>
    </row>
    <row r="1096" spans="1:43" s="68" customFormat="1" ht="15.75" customHeight="1" x14ac:dyDescent="0.25">
      <c r="A1096" s="65"/>
      <c r="B1096" s="257" t="str">
        <f>B1012</f>
        <v>12TH FLOOR</v>
      </c>
      <c r="C1096" s="258"/>
      <c r="D1096" s="258"/>
      <c r="E1096" s="258"/>
      <c r="F1096" s="258"/>
      <c r="G1096" s="259"/>
      <c r="H1096" s="66"/>
      <c r="I1096" s="67">
        <f>SUM(I1012:I1095)</f>
        <v>171.71500000000009</v>
      </c>
      <c r="J1096" s="67">
        <f t="shared" ref="J1096:AP1096" si="784">SUM(J1012:J1095)</f>
        <v>81.415000000000006</v>
      </c>
      <c r="K1096" s="67">
        <f t="shared" si="784"/>
        <v>81.415000000000006</v>
      </c>
      <c r="L1096" s="67">
        <f t="shared" si="784"/>
        <v>2.5317499999999997</v>
      </c>
      <c r="M1096" s="67">
        <f t="shared" si="784"/>
        <v>0</v>
      </c>
      <c r="N1096" s="67">
        <f t="shared" si="784"/>
        <v>0</v>
      </c>
      <c r="O1096" s="67">
        <f t="shared" si="784"/>
        <v>0</v>
      </c>
      <c r="P1096" s="67">
        <f t="shared" si="784"/>
        <v>44.314</v>
      </c>
      <c r="Q1096" s="67">
        <f t="shared" si="784"/>
        <v>23.809000000000001</v>
      </c>
      <c r="R1096" s="67">
        <f t="shared" si="784"/>
        <v>23.809000000000001</v>
      </c>
      <c r="S1096" s="67">
        <f t="shared" si="784"/>
        <v>94.967399999999984</v>
      </c>
      <c r="T1096" s="67">
        <f t="shared" si="784"/>
        <v>61.289999999999992</v>
      </c>
      <c r="U1096" s="67">
        <f t="shared" si="784"/>
        <v>61.289999999999992</v>
      </c>
      <c r="V1096" s="67">
        <f t="shared" si="784"/>
        <v>0</v>
      </c>
      <c r="W1096" s="67">
        <f t="shared" si="784"/>
        <v>0</v>
      </c>
      <c r="X1096" s="67">
        <f t="shared" si="784"/>
        <v>0</v>
      </c>
      <c r="Y1096" s="67">
        <f t="shared" si="784"/>
        <v>0</v>
      </c>
      <c r="Z1096" s="67">
        <f t="shared" si="784"/>
        <v>0</v>
      </c>
      <c r="AA1096" s="67">
        <f t="shared" si="784"/>
        <v>0</v>
      </c>
      <c r="AB1096" s="67">
        <f t="shared" si="784"/>
        <v>0</v>
      </c>
      <c r="AC1096" s="67">
        <f t="shared" si="784"/>
        <v>0</v>
      </c>
      <c r="AD1096" s="67">
        <f t="shared" si="784"/>
        <v>0</v>
      </c>
      <c r="AE1096" s="67">
        <f t="shared" si="784"/>
        <v>0</v>
      </c>
      <c r="AF1096" s="67">
        <f t="shared" si="784"/>
        <v>0</v>
      </c>
      <c r="AG1096" s="67">
        <f t="shared" si="784"/>
        <v>0</v>
      </c>
      <c r="AH1096" s="67">
        <f t="shared" si="784"/>
        <v>95.636038285357088</v>
      </c>
      <c r="AI1096" s="67">
        <f t="shared" si="784"/>
        <v>19.183998033000002</v>
      </c>
      <c r="AJ1096" s="67">
        <f t="shared" si="784"/>
        <v>29.247914621250001</v>
      </c>
      <c r="AK1096" s="67">
        <f t="shared" si="784"/>
        <v>8373.9890599999944</v>
      </c>
      <c r="AL1096" s="67">
        <f t="shared" si="784"/>
        <v>2.5317499999999997</v>
      </c>
      <c r="AM1096" s="67">
        <f t="shared" si="784"/>
        <v>0</v>
      </c>
      <c r="AN1096" s="67">
        <f t="shared" si="784"/>
        <v>0</v>
      </c>
      <c r="AO1096" s="67">
        <f t="shared" si="784"/>
        <v>0</v>
      </c>
      <c r="AP1096" s="67">
        <f t="shared" si="784"/>
        <v>0</v>
      </c>
      <c r="AQ1096" s="1"/>
    </row>
    <row r="1097" spans="1:43" s="79" customFormat="1" ht="15.75" customHeight="1" x14ac:dyDescent="0.25">
      <c r="A1097" s="69"/>
      <c r="B1097" s="246" t="s">
        <v>55</v>
      </c>
      <c r="C1097" s="247"/>
      <c r="D1097" s="247"/>
      <c r="E1097" s="247"/>
      <c r="F1097" s="72"/>
      <c r="G1097" s="73"/>
      <c r="H1097" s="74"/>
      <c r="I1097" s="75"/>
      <c r="J1097" s="75"/>
      <c r="K1097" s="75"/>
      <c r="L1097" s="75"/>
      <c r="M1097" s="75"/>
      <c r="N1097" s="75"/>
      <c r="O1097" s="75"/>
      <c r="P1097" s="75"/>
      <c r="Q1097" s="75"/>
      <c r="R1097" s="75"/>
      <c r="S1097" s="75"/>
      <c r="T1097" s="75"/>
      <c r="U1097" s="75"/>
      <c r="V1097" s="75"/>
      <c r="W1097" s="75"/>
      <c r="X1097" s="75"/>
      <c r="Y1097" s="75"/>
      <c r="Z1097" s="75"/>
      <c r="AA1097" s="75"/>
      <c r="AB1097" s="75"/>
      <c r="AC1097" s="75"/>
      <c r="AD1097" s="75"/>
      <c r="AE1097" s="76"/>
      <c r="AF1097" s="76"/>
      <c r="AG1097" s="77">
        <v>0</v>
      </c>
      <c r="AH1097" s="77">
        <v>370</v>
      </c>
      <c r="AI1097" s="77">
        <f>8500/2.83</f>
        <v>3003.5335689045937</v>
      </c>
      <c r="AJ1097" s="78">
        <v>200</v>
      </c>
      <c r="AK1097" s="78">
        <v>11</v>
      </c>
      <c r="AL1097" s="78">
        <v>2000</v>
      </c>
      <c r="AM1097" s="77">
        <f>70*10.764</f>
        <v>753.4799999999999</v>
      </c>
      <c r="AN1097" s="78">
        <f>2800/2.83</f>
        <v>989.39929328621906</v>
      </c>
      <c r="AO1097" s="78">
        <f>35*10.764*1.18</f>
        <v>444.55319999999995</v>
      </c>
      <c r="AQ1097" s="1"/>
    </row>
    <row r="1098" spans="1:43" s="79" customFormat="1" ht="15.75" customHeight="1" x14ac:dyDescent="0.25">
      <c r="A1098" s="69"/>
      <c r="B1098" s="246" t="s">
        <v>56</v>
      </c>
      <c r="C1098" s="247"/>
      <c r="D1098" s="247"/>
      <c r="E1098" s="247"/>
      <c r="F1098" s="72"/>
      <c r="G1098" s="73"/>
      <c r="H1098" s="74"/>
      <c r="I1098" s="75"/>
      <c r="J1098" s="75"/>
      <c r="K1098" s="75"/>
      <c r="L1098" s="75"/>
      <c r="M1098" s="75"/>
      <c r="N1098" s="75"/>
      <c r="O1098" s="75"/>
      <c r="P1098" s="75"/>
      <c r="Q1098" s="75"/>
      <c r="R1098" s="75"/>
      <c r="S1098" s="75"/>
      <c r="T1098" s="75"/>
      <c r="U1098" s="75"/>
      <c r="V1098" s="75"/>
      <c r="W1098" s="75"/>
      <c r="X1098" s="75"/>
      <c r="Y1098" s="75"/>
      <c r="Z1098" s="75"/>
      <c r="AA1098" s="75"/>
      <c r="AB1098" s="75"/>
      <c r="AC1098" s="75"/>
      <c r="AD1098" s="75"/>
      <c r="AE1098" s="76"/>
      <c r="AF1098" s="76"/>
      <c r="AG1098" s="77">
        <f t="shared" ref="AG1098:AO1098" si="785">AG1096*AG1097</f>
        <v>0</v>
      </c>
      <c r="AH1098" s="77">
        <f t="shared" si="785"/>
        <v>35385.33416558212</v>
      </c>
      <c r="AI1098" s="77">
        <f t="shared" si="785"/>
        <v>57619.782077915203</v>
      </c>
      <c r="AJ1098" s="77">
        <f t="shared" si="785"/>
        <v>5849.5829242500004</v>
      </c>
      <c r="AK1098" s="77">
        <f t="shared" si="785"/>
        <v>92113.879659999933</v>
      </c>
      <c r="AL1098" s="77">
        <f t="shared" si="785"/>
        <v>5063.4999999999991</v>
      </c>
      <c r="AM1098" s="77">
        <f t="shared" si="785"/>
        <v>0</v>
      </c>
      <c r="AN1098" s="77">
        <f t="shared" si="785"/>
        <v>0</v>
      </c>
      <c r="AO1098" s="77">
        <f t="shared" si="785"/>
        <v>0</v>
      </c>
      <c r="AP1098" s="80">
        <f>SUM(AG1098:AO1098)</f>
        <v>196032.07882774726</v>
      </c>
      <c r="AQ1098" s="1"/>
    </row>
    <row r="1099" spans="1:43" s="79" customFormat="1" ht="15.75" customHeight="1" x14ac:dyDescent="0.25">
      <c r="A1099" s="69"/>
      <c r="B1099" s="70"/>
      <c r="C1099" s="71"/>
      <c r="D1099" s="71"/>
      <c r="E1099" s="71"/>
      <c r="F1099" s="72"/>
      <c r="G1099" s="73"/>
      <c r="H1099" s="74"/>
      <c r="I1099" s="75"/>
      <c r="J1099" s="75"/>
      <c r="K1099" s="75"/>
      <c r="L1099" s="75"/>
      <c r="M1099" s="75"/>
      <c r="N1099" s="75"/>
      <c r="O1099" s="75"/>
      <c r="P1099" s="75"/>
      <c r="Q1099" s="75"/>
      <c r="R1099" s="75"/>
      <c r="S1099" s="75"/>
      <c r="T1099" s="75"/>
      <c r="U1099" s="75"/>
      <c r="V1099" s="75"/>
      <c r="W1099" s="75"/>
      <c r="X1099" s="75"/>
      <c r="Y1099" s="75"/>
      <c r="Z1099" s="75"/>
      <c r="AA1099" s="75"/>
      <c r="AB1099" s="75"/>
      <c r="AC1099" s="75"/>
      <c r="AD1099" s="75"/>
      <c r="AE1099" s="76"/>
      <c r="AF1099" s="76"/>
      <c r="AG1099" s="77"/>
      <c r="AH1099" s="77"/>
      <c r="AI1099" s="77"/>
      <c r="AJ1099" s="77"/>
      <c r="AK1099" s="77"/>
      <c r="AL1099" s="77"/>
      <c r="AM1099" s="77"/>
      <c r="AN1099" s="77"/>
      <c r="AO1099" s="77"/>
      <c r="AP1099" s="80"/>
      <c r="AQ1099" s="1"/>
    </row>
    <row r="1100" spans="1:43" ht="15.75" customHeight="1" x14ac:dyDescent="0.25">
      <c r="A1100" s="23" t="s">
        <v>216</v>
      </c>
      <c r="B1100" s="254" t="s">
        <v>217</v>
      </c>
      <c r="C1100" s="255"/>
      <c r="D1100" s="255"/>
      <c r="E1100" s="255"/>
      <c r="F1100" s="255"/>
      <c r="G1100" s="256"/>
      <c r="H1100" s="27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28"/>
      <c r="AA1100" s="28"/>
      <c r="AB1100" s="28"/>
      <c r="AC1100" s="28"/>
      <c r="AD1100" s="28"/>
      <c r="AE1100" s="18"/>
      <c r="AF1100" s="18"/>
      <c r="AG1100" s="18"/>
      <c r="AH1100" s="31"/>
      <c r="AI1100" s="32"/>
      <c r="AJ1100" s="28"/>
      <c r="AK1100" s="28"/>
      <c r="AL1100" s="28"/>
      <c r="AM1100" s="18"/>
      <c r="AN1100" s="28"/>
      <c r="AO1100" s="28"/>
    </row>
    <row r="1101" spans="1:43" s="29" customFormat="1" ht="15.75" customHeight="1" outlineLevel="1" x14ac:dyDescent="0.25">
      <c r="A1101" s="101">
        <v>1</v>
      </c>
      <c r="B1101" s="102" t="s">
        <v>218</v>
      </c>
      <c r="C1101" s="101">
        <v>1</v>
      </c>
      <c r="D1101" s="101">
        <v>1</v>
      </c>
      <c r="E1101" s="101">
        <v>1</v>
      </c>
      <c r="F1101" s="103">
        <f>1077.353-59.443-35.201-123.087</f>
        <v>859.62200000000007</v>
      </c>
      <c r="G1101" s="104">
        <f>224.15+54.35+49.5+89.992</f>
        <v>417.99200000000002</v>
      </c>
      <c r="H1101" s="46">
        <v>0.45</v>
      </c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  <c r="Z1101" s="28"/>
      <c r="AA1101" s="28"/>
      <c r="AB1101" s="28"/>
      <c r="AC1101" s="28"/>
      <c r="AD1101" s="28">
        <f>$F1101*$C1101*$D1101*$E1101</f>
        <v>859.62200000000007</v>
      </c>
      <c r="AE1101" s="18">
        <f>(($G1101*$H1101)+$F1101)*$C1101*$D1101*$E1101</f>
        <v>1047.7184000000002</v>
      </c>
      <c r="AF1101" s="18">
        <f>$F1101*$C1101*$D1101*$E1101</f>
        <v>859.62200000000007</v>
      </c>
      <c r="AG1101" s="43">
        <f>($F1101+$G1101)*AG$7</f>
        <v>0</v>
      </c>
      <c r="AH1101" s="43">
        <f>($AF1101+$AE1101)*AH$7+($AD1101*AH$8)</f>
        <v>474.03775470380958</v>
      </c>
      <c r="AI1101" s="43">
        <f>($AF1101+$AE1101)*AI$7+($AD1101*AI$8)</f>
        <v>95.089042968000015</v>
      </c>
      <c r="AJ1101" s="43">
        <f>($AF1101+$AE1101)*AJ$7+($AD1101*AJ$8)</f>
        <v>144.97271139</v>
      </c>
      <c r="AK1101" s="43">
        <f>($AF1101+$AE1101)*AK$7+($AD1101*AK$8)</f>
        <v>43230.390380000004</v>
      </c>
      <c r="AL1101" s="43"/>
      <c r="AM1101" s="43">
        <f>($F1101+$G1101)*AM$7</f>
        <v>0</v>
      </c>
      <c r="AN1101" s="100"/>
      <c r="AO1101" s="100"/>
      <c r="AQ1101" s="1"/>
    </row>
    <row r="1102" spans="1:43" s="29" customFormat="1" ht="15.75" customHeight="1" outlineLevel="1" x14ac:dyDescent="0.25">
      <c r="A1102" s="101"/>
      <c r="B1102" s="102"/>
      <c r="C1102" s="101"/>
      <c r="D1102" s="101"/>
      <c r="E1102" s="101"/>
      <c r="F1102" s="103"/>
      <c r="G1102" s="104"/>
      <c r="H1102" s="103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  <c r="W1102" s="28"/>
      <c r="X1102" s="28"/>
      <c r="Y1102" s="28"/>
      <c r="Z1102" s="28"/>
      <c r="AA1102" s="28"/>
      <c r="AB1102" s="28"/>
      <c r="AC1102" s="28"/>
      <c r="AD1102" s="28"/>
      <c r="AE1102" s="18"/>
      <c r="AF1102" s="18"/>
      <c r="AG1102" s="43"/>
      <c r="AH1102" s="43"/>
      <c r="AI1102" s="43"/>
      <c r="AJ1102" s="105"/>
      <c r="AK1102" s="43"/>
      <c r="AL1102" s="43"/>
      <c r="AM1102" s="43"/>
      <c r="AN1102" s="100"/>
      <c r="AO1102" s="100"/>
      <c r="AQ1102" s="1"/>
    </row>
    <row r="1103" spans="1:43" s="68" customFormat="1" ht="15.75" customHeight="1" x14ac:dyDescent="0.25">
      <c r="A1103" s="65"/>
      <c r="B1103" s="257" t="str">
        <f>B1100</f>
        <v>TERRACE FLOOR</v>
      </c>
      <c r="C1103" s="258"/>
      <c r="D1103" s="258"/>
      <c r="E1103" s="258"/>
      <c r="F1103" s="258"/>
      <c r="G1103" s="259"/>
      <c r="H1103" s="66"/>
      <c r="I1103" s="67">
        <f>SUM(I1101:I1102)</f>
        <v>0</v>
      </c>
      <c r="J1103" s="67">
        <f t="shared" ref="J1103:AP1103" si="786">SUM(J1101:J1102)</f>
        <v>0</v>
      </c>
      <c r="K1103" s="67">
        <f t="shared" si="786"/>
        <v>0</v>
      </c>
      <c r="L1103" s="67">
        <f t="shared" si="786"/>
        <v>0</v>
      </c>
      <c r="M1103" s="67">
        <f t="shared" si="786"/>
        <v>0</v>
      </c>
      <c r="N1103" s="67">
        <f t="shared" si="786"/>
        <v>0</v>
      </c>
      <c r="O1103" s="67">
        <f t="shared" si="786"/>
        <v>0</v>
      </c>
      <c r="P1103" s="67">
        <f t="shared" si="786"/>
        <v>0</v>
      </c>
      <c r="Q1103" s="67">
        <f t="shared" si="786"/>
        <v>0</v>
      </c>
      <c r="R1103" s="67">
        <f t="shared" si="786"/>
        <v>0</v>
      </c>
      <c r="S1103" s="67">
        <f t="shared" si="786"/>
        <v>0</v>
      </c>
      <c r="T1103" s="67">
        <f t="shared" si="786"/>
        <v>0</v>
      </c>
      <c r="U1103" s="67">
        <f t="shared" si="786"/>
        <v>0</v>
      </c>
      <c r="V1103" s="67">
        <f t="shared" si="786"/>
        <v>0</v>
      </c>
      <c r="W1103" s="67">
        <f t="shared" si="786"/>
        <v>0</v>
      </c>
      <c r="X1103" s="67">
        <f t="shared" si="786"/>
        <v>0</v>
      </c>
      <c r="Y1103" s="67">
        <f t="shared" si="786"/>
        <v>0</v>
      </c>
      <c r="Z1103" s="67">
        <f t="shared" si="786"/>
        <v>0</v>
      </c>
      <c r="AA1103" s="67">
        <f t="shared" si="786"/>
        <v>0</v>
      </c>
      <c r="AB1103" s="67">
        <f t="shared" si="786"/>
        <v>0</v>
      </c>
      <c r="AC1103" s="67">
        <f t="shared" si="786"/>
        <v>0</v>
      </c>
      <c r="AD1103" s="67">
        <f t="shared" si="786"/>
        <v>859.62200000000007</v>
      </c>
      <c r="AE1103" s="67">
        <f t="shared" si="786"/>
        <v>1047.7184000000002</v>
      </c>
      <c r="AF1103" s="67">
        <f t="shared" si="786"/>
        <v>859.62200000000007</v>
      </c>
      <c r="AG1103" s="67">
        <f t="shared" si="786"/>
        <v>0</v>
      </c>
      <c r="AH1103" s="67">
        <f t="shared" si="786"/>
        <v>474.03775470380958</v>
      </c>
      <c r="AI1103" s="67">
        <f t="shared" si="786"/>
        <v>95.089042968000015</v>
      </c>
      <c r="AJ1103" s="67">
        <f t="shared" si="786"/>
        <v>144.97271139</v>
      </c>
      <c r="AK1103" s="67">
        <f t="shared" si="786"/>
        <v>43230.390380000004</v>
      </c>
      <c r="AL1103" s="67">
        <f t="shared" si="786"/>
        <v>0</v>
      </c>
      <c r="AM1103" s="67">
        <f t="shared" si="786"/>
        <v>0</v>
      </c>
      <c r="AN1103" s="67">
        <f t="shared" si="786"/>
        <v>0</v>
      </c>
      <c r="AO1103" s="67">
        <f t="shared" si="786"/>
        <v>0</v>
      </c>
      <c r="AP1103" s="67">
        <f t="shared" si="786"/>
        <v>0</v>
      </c>
      <c r="AQ1103" s="1"/>
    </row>
    <row r="1104" spans="1:43" s="79" customFormat="1" ht="15.75" customHeight="1" x14ac:dyDescent="0.25">
      <c r="A1104" s="69"/>
      <c r="B1104" s="246" t="s">
        <v>55</v>
      </c>
      <c r="C1104" s="247"/>
      <c r="D1104" s="247"/>
      <c r="E1104" s="247"/>
      <c r="F1104" s="72"/>
      <c r="G1104" s="73"/>
      <c r="H1104" s="74"/>
      <c r="I1104" s="75"/>
      <c r="J1104" s="75"/>
      <c r="K1104" s="75"/>
      <c r="L1104" s="75"/>
      <c r="M1104" s="75"/>
      <c r="N1104" s="75"/>
      <c r="O1104" s="75"/>
      <c r="P1104" s="75"/>
      <c r="Q1104" s="75"/>
      <c r="R1104" s="75"/>
      <c r="S1104" s="75"/>
      <c r="T1104" s="75"/>
      <c r="U1104" s="75"/>
      <c r="V1104" s="75"/>
      <c r="W1104" s="75"/>
      <c r="X1104" s="75"/>
      <c r="Y1104" s="75"/>
      <c r="Z1104" s="75"/>
      <c r="AA1104" s="75"/>
      <c r="AB1104" s="75"/>
      <c r="AC1104" s="75"/>
      <c r="AD1104" s="75"/>
      <c r="AE1104" s="76"/>
      <c r="AF1104" s="76"/>
      <c r="AG1104" s="77">
        <v>0</v>
      </c>
      <c r="AH1104" s="77">
        <v>370</v>
      </c>
      <c r="AI1104" s="77">
        <f>8500/2.83</f>
        <v>3003.5335689045937</v>
      </c>
      <c r="AJ1104" s="78">
        <v>200</v>
      </c>
      <c r="AK1104" s="78">
        <v>11</v>
      </c>
      <c r="AL1104" s="78">
        <v>2000</v>
      </c>
      <c r="AM1104" s="77">
        <f>70*10.764</f>
        <v>753.4799999999999</v>
      </c>
      <c r="AN1104" s="78">
        <f>2800/2.83</f>
        <v>989.39929328621906</v>
      </c>
      <c r="AO1104" s="78">
        <f>35*10.764*1.18</f>
        <v>444.55319999999995</v>
      </c>
      <c r="AQ1104" s="1"/>
    </row>
    <row r="1105" spans="1:43" s="79" customFormat="1" ht="15.75" customHeight="1" x14ac:dyDescent="0.25">
      <c r="A1105" s="69"/>
      <c r="B1105" s="246" t="s">
        <v>56</v>
      </c>
      <c r="C1105" s="247"/>
      <c r="D1105" s="247"/>
      <c r="E1105" s="247"/>
      <c r="F1105" s="72"/>
      <c r="G1105" s="73"/>
      <c r="H1105" s="74"/>
      <c r="I1105" s="75"/>
      <c r="J1105" s="75"/>
      <c r="K1105" s="75"/>
      <c r="L1105" s="75"/>
      <c r="M1105" s="75"/>
      <c r="N1105" s="75"/>
      <c r="O1105" s="75"/>
      <c r="P1105" s="75"/>
      <c r="Q1105" s="75"/>
      <c r="R1105" s="75"/>
      <c r="S1105" s="75"/>
      <c r="T1105" s="75"/>
      <c r="U1105" s="75"/>
      <c r="V1105" s="75"/>
      <c r="W1105" s="75"/>
      <c r="X1105" s="75"/>
      <c r="Y1105" s="75"/>
      <c r="Z1105" s="75"/>
      <c r="AA1105" s="75"/>
      <c r="AB1105" s="75"/>
      <c r="AC1105" s="75"/>
      <c r="AD1105" s="75"/>
      <c r="AE1105" s="76"/>
      <c r="AF1105" s="76"/>
      <c r="AG1105" s="77">
        <f t="shared" ref="AG1105:AO1105" si="787">AG1103*AG1104</f>
        <v>0</v>
      </c>
      <c r="AH1105" s="77">
        <f t="shared" si="787"/>
        <v>175393.96924040955</v>
      </c>
      <c r="AI1105" s="77">
        <f t="shared" si="787"/>
        <v>285603.13258939935</v>
      </c>
      <c r="AJ1105" s="78">
        <f t="shared" si="787"/>
        <v>28994.542278000001</v>
      </c>
      <c r="AK1105" s="78">
        <f t="shared" si="787"/>
        <v>475534.29418000003</v>
      </c>
      <c r="AL1105" s="78">
        <f t="shared" si="787"/>
        <v>0</v>
      </c>
      <c r="AM1105" s="77">
        <f t="shared" si="787"/>
        <v>0</v>
      </c>
      <c r="AN1105" s="78">
        <f t="shared" si="787"/>
        <v>0</v>
      </c>
      <c r="AO1105" s="78">
        <f t="shared" si="787"/>
        <v>0</v>
      </c>
      <c r="AP1105" s="80">
        <f>SUM(AG1105:AO1105)</f>
        <v>965525.93828780891</v>
      </c>
      <c r="AQ1105" s="1"/>
    </row>
    <row r="1106" spans="1:43" ht="15.75" customHeight="1" x14ac:dyDescent="0.25">
      <c r="A1106" s="23" t="s">
        <v>219</v>
      </c>
      <c r="B1106" s="254" t="s">
        <v>218</v>
      </c>
      <c r="C1106" s="255"/>
      <c r="D1106" s="255"/>
      <c r="E1106" s="255"/>
      <c r="F1106" s="255"/>
      <c r="G1106" s="256"/>
      <c r="H1106" s="27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  <c r="Z1106" s="28"/>
      <c r="AA1106" s="28"/>
      <c r="AB1106" s="28"/>
      <c r="AC1106" s="28"/>
      <c r="AD1106" s="28"/>
      <c r="AE1106" s="18"/>
      <c r="AF1106" s="18"/>
      <c r="AG1106" s="18"/>
      <c r="AH1106" s="31"/>
      <c r="AI1106" s="32"/>
      <c r="AJ1106" s="28"/>
      <c r="AK1106" s="28"/>
      <c r="AL1106" s="28"/>
      <c r="AM1106" s="18"/>
      <c r="AN1106" s="28"/>
      <c r="AO1106" s="28"/>
    </row>
    <row r="1107" spans="1:43" s="29" customFormat="1" ht="15.75" customHeight="1" outlineLevel="1" x14ac:dyDescent="0.25">
      <c r="A1107" s="101">
        <v>1</v>
      </c>
      <c r="B1107" s="102" t="s">
        <v>220</v>
      </c>
      <c r="C1107" s="101">
        <v>1</v>
      </c>
      <c r="D1107" s="101">
        <v>1</v>
      </c>
      <c r="E1107" s="101">
        <v>1</v>
      </c>
      <c r="F1107" s="103">
        <f>16.719+15.938</f>
        <v>32.657000000000004</v>
      </c>
      <c r="G1107" s="103">
        <f>16.95+16.45</f>
        <v>33.4</v>
      </c>
      <c r="H1107" s="103">
        <v>2.5499999999999998</v>
      </c>
      <c r="I1107" s="28"/>
      <c r="J1107" s="28"/>
      <c r="K1107" s="28"/>
      <c r="L1107" s="28"/>
      <c r="M1107" s="28"/>
      <c r="N1107" s="28"/>
      <c r="O1107" s="28"/>
      <c r="P1107" s="28"/>
      <c r="Q1107" s="28"/>
      <c r="R1107" s="28"/>
      <c r="S1107" s="28"/>
      <c r="T1107" s="28"/>
      <c r="U1107" s="28"/>
      <c r="V1107" s="28">
        <f>$F1107*$C1107*$D1107*$E1107</f>
        <v>32.657000000000004</v>
      </c>
      <c r="W1107" s="28">
        <f>(($G1107*$H1107))*$C1107*$D1107*$E1107</f>
        <v>85.169999999999987</v>
      </c>
      <c r="X1107" s="28"/>
      <c r="Y1107" s="28"/>
      <c r="Z1107" s="28"/>
      <c r="AA1107" s="28"/>
      <c r="AB1107" s="28"/>
      <c r="AC1107" s="28"/>
      <c r="AD1107" s="28"/>
      <c r="AE1107" s="18"/>
      <c r="AF1107" s="18"/>
      <c r="AG1107" s="106"/>
      <c r="AH1107" s="43">
        <f>(($W1107)*AH$10)+(V1107*$AH$10)</f>
        <v>43.472566217500002</v>
      </c>
      <c r="AI1107" s="43">
        <f>(($W1107)*AI$10)+(V1107*$AI$10)</f>
        <v>2.3058743900000005</v>
      </c>
      <c r="AJ1107" s="43"/>
      <c r="AK1107" s="43"/>
      <c r="AL1107" s="43"/>
      <c r="AM1107" s="43">
        <f>(V1107+W1107)*1</f>
        <v>117.827</v>
      </c>
      <c r="AN1107" s="100"/>
      <c r="AO1107" s="100"/>
      <c r="AQ1107" s="1"/>
    </row>
    <row r="1108" spans="1:43" s="29" customFormat="1" ht="15.75" customHeight="1" outlineLevel="1" x14ac:dyDescent="0.25">
      <c r="A1108" s="101">
        <v>2</v>
      </c>
      <c r="B1108" s="102" t="s">
        <v>221</v>
      </c>
      <c r="C1108" s="101">
        <v>1</v>
      </c>
      <c r="D1108" s="101">
        <v>1</v>
      </c>
      <c r="E1108" s="101">
        <v>1</v>
      </c>
      <c r="F1108" s="103">
        <f>20.269+19.388</f>
        <v>39.656999999999996</v>
      </c>
      <c r="G1108" s="103">
        <f>18.55+18.05</f>
        <v>36.6</v>
      </c>
      <c r="H1108" s="103">
        <f>0.45+0.15</f>
        <v>0.6</v>
      </c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>
        <f>$F1108*$C1108*$D1108*$E1108</f>
        <v>39.656999999999996</v>
      </c>
      <c r="W1108" s="28">
        <f>(($G1108*$H1108))*$C1108*$D1108*$E1108</f>
        <v>21.96</v>
      </c>
      <c r="X1108" s="28"/>
      <c r="Y1108" s="28"/>
      <c r="Z1108" s="28"/>
      <c r="AA1108" s="28"/>
      <c r="AB1108" s="28"/>
      <c r="AC1108" s="28"/>
      <c r="AD1108" s="28"/>
      <c r="AE1108" s="18"/>
      <c r="AF1108" s="18"/>
      <c r="AG1108" s="106"/>
      <c r="AH1108" s="43">
        <f>(($W1108)*AH$10)+(V1108*$AH$10)</f>
        <v>22.7337461925</v>
      </c>
      <c r="AI1108" s="43">
        <f>(($W1108)*AI$10)+(V1108*$AI$10)</f>
        <v>1.2058446900000002</v>
      </c>
      <c r="AJ1108" s="43"/>
      <c r="AK1108" s="43"/>
      <c r="AL1108" s="43"/>
      <c r="AM1108" s="43">
        <f>(V1108+W1108)*1</f>
        <v>61.616999999999997</v>
      </c>
      <c r="AN1108" s="100"/>
      <c r="AO1108" s="100"/>
      <c r="AQ1108" s="1"/>
    </row>
    <row r="1109" spans="1:43" s="29" customFormat="1" ht="15.75" customHeight="1" outlineLevel="1" x14ac:dyDescent="0.25">
      <c r="A1109" s="101">
        <v>3</v>
      </c>
      <c r="B1109" s="107" t="s">
        <v>222</v>
      </c>
      <c r="C1109" s="101">
        <v>1</v>
      </c>
      <c r="D1109" s="101">
        <v>1</v>
      </c>
      <c r="E1109" s="101">
        <v>1</v>
      </c>
      <c r="F1109" s="103">
        <f>6.72+6.98+4.41</f>
        <v>18.11</v>
      </c>
      <c r="G1109" s="103">
        <f>11.6+11.6+9.4</f>
        <v>32.6</v>
      </c>
      <c r="H1109" s="103">
        <f>0.45+0.15</f>
        <v>0.6</v>
      </c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>
        <f>$F1109*$C1109*$D1109*$E1109</f>
        <v>18.11</v>
      </c>
      <c r="W1109" s="28">
        <f>(($G1109*$H1109))*$C1109*$D1109*$E1109</f>
        <v>19.559999999999999</v>
      </c>
      <c r="X1109" s="28"/>
      <c r="Y1109" s="28"/>
      <c r="Z1109" s="28"/>
      <c r="AA1109" s="28"/>
      <c r="AB1109" s="28"/>
      <c r="AC1109" s="28"/>
      <c r="AD1109" s="28"/>
      <c r="AE1109" s="18"/>
      <c r="AF1109" s="18"/>
      <c r="AG1109" s="106"/>
      <c r="AH1109" s="43">
        <f>(($W1109)*AH$10)+(V1109*$AH$10)</f>
        <v>13.898440675</v>
      </c>
      <c r="AI1109" s="43">
        <f>(($W1109)*AI$10)+(V1109*$AI$10)</f>
        <v>0.73720190000000008</v>
      </c>
      <c r="AJ1109" s="43"/>
      <c r="AK1109" s="43"/>
      <c r="AL1109" s="43"/>
      <c r="AM1109" s="43">
        <f>(V1109+W1109)*1</f>
        <v>37.67</v>
      </c>
      <c r="AN1109" s="100"/>
      <c r="AO1109" s="100"/>
      <c r="AQ1109" s="1"/>
    </row>
    <row r="1110" spans="1:43" s="68" customFormat="1" ht="15.75" customHeight="1" x14ac:dyDescent="0.25">
      <c r="A1110" s="65"/>
      <c r="B1110" s="257" t="str">
        <f>B1106</f>
        <v>TOP TERRACE</v>
      </c>
      <c r="C1110" s="258"/>
      <c r="D1110" s="258"/>
      <c r="E1110" s="258"/>
      <c r="F1110" s="258"/>
      <c r="G1110" s="259"/>
      <c r="H1110" s="66"/>
      <c r="I1110" s="67">
        <f>SUM(I1107:I1109)</f>
        <v>0</v>
      </c>
      <c r="J1110" s="67">
        <f t="shared" ref="J1110:AF1110" si="788">SUM(J1107:J1109)</f>
        <v>0</v>
      </c>
      <c r="K1110" s="67">
        <f t="shared" si="788"/>
        <v>0</v>
      </c>
      <c r="L1110" s="67">
        <f t="shared" si="788"/>
        <v>0</v>
      </c>
      <c r="M1110" s="67">
        <f t="shared" si="788"/>
        <v>0</v>
      </c>
      <c r="N1110" s="67">
        <f t="shared" si="788"/>
        <v>0</v>
      </c>
      <c r="O1110" s="67">
        <f t="shared" si="788"/>
        <v>0</v>
      </c>
      <c r="P1110" s="67">
        <f t="shared" si="788"/>
        <v>0</v>
      </c>
      <c r="Q1110" s="67">
        <f t="shared" si="788"/>
        <v>0</v>
      </c>
      <c r="R1110" s="67">
        <f t="shared" si="788"/>
        <v>0</v>
      </c>
      <c r="S1110" s="67">
        <f t="shared" si="788"/>
        <v>0</v>
      </c>
      <c r="T1110" s="67">
        <f t="shared" si="788"/>
        <v>0</v>
      </c>
      <c r="U1110" s="67">
        <f t="shared" si="788"/>
        <v>0</v>
      </c>
      <c r="V1110" s="67">
        <f t="shared" si="788"/>
        <v>90.423999999999992</v>
      </c>
      <c r="W1110" s="67">
        <f t="shared" si="788"/>
        <v>126.69</v>
      </c>
      <c r="X1110" s="67">
        <f t="shared" si="788"/>
        <v>0</v>
      </c>
      <c r="Y1110" s="67">
        <f t="shared" si="788"/>
        <v>0</v>
      </c>
      <c r="Z1110" s="67">
        <f t="shared" si="788"/>
        <v>0</v>
      </c>
      <c r="AA1110" s="67">
        <f t="shared" si="788"/>
        <v>0</v>
      </c>
      <c r="AB1110" s="67">
        <f t="shared" si="788"/>
        <v>0</v>
      </c>
      <c r="AC1110" s="67">
        <f t="shared" si="788"/>
        <v>0</v>
      </c>
      <c r="AD1110" s="67">
        <f t="shared" si="788"/>
        <v>0</v>
      </c>
      <c r="AE1110" s="67">
        <f t="shared" si="788"/>
        <v>0</v>
      </c>
      <c r="AF1110" s="67">
        <f t="shared" si="788"/>
        <v>0</v>
      </c>
      <c r="AG1110" s="67">
        <f>SUM(AG1107:AG1108)</f>
        <v>0</v>
      </c>
      <c r="AH1110" s="67">
        <f>SUM(AH1107:AH1109)</f>
        <v>80.104753085000013</v>
      </c>
      <c r="AI1110" s="67">
        <f t="shared" ref="AI1110:AP1110" si="789">SUM(AI1107:AI1109)</f>
        <v>4.2489209800000012</v>
      </c>
      <c r="AJ1110" s="67">
        <f t="shared" si="789"/>
        <v>0</v>
      </c>
      <c r="AK1110" s="67">
        <f t="shared" si="789"/>
        <v>0</v>
      </c>
      <c r="AL1110" s="67">
        <f t="shared" si="789"/>
        <v>0</v>
      </c>
      <c r="AM1110" s="67">
        <f t="shared" si="789"/>
        <v>217.11399999999998</v>
      </c>
      <c r="AN1110" s="67">
        <f t="shared" si="789"/>
        <v>0</v>
      </c>
      <c r="AO1110" s="67">
        <f t="shared" si="789"/>
        <v>0</v>
      </c>
      <c r="AP1110" s="67">
        <f t="shared" si="789"/>
        <v>0</v>
      </c>
      <c r="AQ1110" s="1"/>
    </row>
    <row r="1111" spans="1:43" s="79" customFormat="1" ht="15.75" customHeight="1" x14ac:dyDescent="0.25">
      <c r="A1111" s="69"/>
      <c r="B1111" s="246" t="s">
        <v>55</v>
      </c>
      <c r="C1111" s="247"/>
      <c r="D1111" s="247"/>
      <c r="E1111" s="247"/>
      <c r="F1111" s="72"/>
      <c r="G1111" s="73"/>
      <c r="H1111" s="74"/>
      <c r="I1111" s="75"/>
      <c r="J1111" s="75"/>
      <c r="K1111" s="75"/>
      <c r="L1111" s="75"/>
      <c r="M1111" s="75"/>
      <c r="N1111" s="75"/>
      <c r="O1111" s="75"/>
      <c r="P1111" s="75"/>
      <c r="Q1111" s="75"/>
      <c r="R1111" s="75"/>
      <c r="S1111" s="75"/>
      <c r="T1111" s="75"/>
      <c r="U1111" s="75"/>
      <c r="V1111" s="75"/>
      <c r="W1111" s="75"/>
      <c r="X1111" s="75"/>
      <c r="Y1111" s="75"/>
      <c r="Z1111" s="75"/>
      <c r="AA1111" s="75"/>
      <c r="AB1111" s="75"/>
      <c r="AC1111" s="75"/>
      <c r="AD1111" s="75"/>
      <c r="AE1111" s="76"/>
      <c r="AF1111" s="76"/>
      <c r="AG1111" s="77">
        <v>0</v>
      </c>
      <c r="AH1111" s="77">
        <v>370</v>
      </c>
      <c r="AI1111" s="77">
        <f>8500/2.83</f>
        <v>3003.5335689045937</v>
      </c>
      <c r="AJ1111" s="78">
        <v>200</v>
      </c>
      <c r="AK1111" s="78">
        <v>11</v>
      </c>
      <c r="AL1111" s="78">
        <v>2000</v>
      </c>
      <c r="AM1111" s="77">
        <f>70*10.764</f>
        <v>753.4799999999999</v>
      </c>
      <c r="AN1111" s="78">
        <f>2800/2.83</f>
        <v>989.39929328621906</v>
      </c>
      <c r="AO1111" s="78">
        <f>35*10.764*1.18</f>
        <v>444.55319999999995</v>
      </c>
      <c r="AQ1111" s="1"/>
    </row>
    <row r="1112" spans="1:43" s="79" customFormat="1" ht="15.75" customHeight="1" x14ac:dyDescent="0.25">
      <c r="A1112" s="69"/>
      <c r="B1112" s="246" t="s">
        <v>56</v>
      </c>
      <c r="C1112" s="247"/>
      <c r="D1112" s="247"/>
      <c r="E1112" s="247"/>
      <c r="F1112" s="72"/>
      <c r="G1112" s="73"/>
      <c r="H1112" s="74"/>
      <c r="I1112" s="75"/>
      <c r="J1112" s="75"/>
      <c r="K1112" s="75"/>
      <c r="L1112" s="75"/>
      <c r="M1112" s="75"/>
      <c r="N1112" s="75"/>
      <c r="O1112" s="75"/>
      <c r="P1112" s="75"/>
      <c r="Q1112" s="75"/>
      <c r="R1112" s="75"/>
      <c r="S1112" s="75"/>
      <c r="T1112" s="75"/>
      <c r="U1112" s="75"/>
      <c r="V1112" s="75"/>
      <c r="W1112" s="75"/>
      <c r="X1112" s="75"/>
      <c r="Y1112" s="75"/>
      <c r="Z1112" s="75"/>
      <c r="AA1112" s="75"/>
      <c r="AB1112" s="75"/>
      <c r="AC1112" s="75"/>
      <c r="AD1112" s="75"/>
      <c r="AE1112" s="76"/>
      <c r="AF1112" s="76"/>
      <c r="AG1112" s="77">
        <f t="shared" ref="AG1112:AO1112" si="790">AG1110*AG1111</f>
        <v>0</v>
      </c>
      <c r="AH1112" s="77">
        <f t="shared" si="790"/>
        <v>29638.758641450004</v>
      </c>
      <c r="AI1112" s="77">
        <f t="shared" si="790"/>
        <v>12761.776795053007</v>
      </c>
      <c r="AJ1112" s="78">
        <f t="shared" si="790"/>
        <v>0</v>
      </c>
      <c r="AK1112" s="78">
        <f t="shared" si="790"/>
        <v>0</v>
      </c>
      <c r="AL1112" s="78">
        <f t="shared" si="790"/>
        <v>0</v>
      </c>
      <c r="AM1112" s="77">
        <f t="shared" si="790"/>
        <v>163591.05671999996</v>
      </c>
      <c r="AN1112" s="78">
        <f t="shared" si="790"/>
        <v>0</v>
      </c>
      <c r="AO1112" s="78">
        <f t="shared" si="790"/>
        <v>0</v>
      </c>
      <c r="AP1112" s="80">
        <f>SUM(AG1112:AO1112)</f>
        <v>205991.59215650297</v>
      </c>
      <c r="AQ1112" s="1"/>
    </row>
    <row r="1113" spans="1:43" ht="15.6" thickBot="1" x14ac:dyDescent="0.3">
      <c r="AP1113" s="108">
        <f>SUM(AP10:AP1112)</f>
        <v>4629001.8886658298</v>
      </c>
    </row>
    <row r="1114" spans="1:43" ht="15.75" customHeight="1" x14ac:dyDescent="0.25">
      <c r="A1114" s="109" t="str">
        <f t="shared" ref="A1114:I1114" si="791">+A4</f>
        <v>SR.NO.</v>
      </c>
      <c r="B1114" s="110" t="str">
        <f t="shared" si="791"/>
        <v>PERTICULER</v>
      </c>
      <c r="C1114" s="111" t="str">
        <f t="shared" si="791"/>
        <v>NO OF ITEMS</v>
      </c>
      <c r="D1114" s="111" t="str">
        <f t="shared" si="791"/>
        <v>NO. OF FLATS</v>
      </c>
      <c r="E1114" s="111" t="str">
        <f t="shared" si="791"/>
        <v>NO. OF FLOORS</v>
      </c>
      <c r="F1114" s="112" t="str">
        <f t="shared" si="791"/>
        <v>AREA</v>
      </c>
      <c r="G1114" s="112" t="str">
        <f t="shared" si="791"/>
        <v>PERIPHERY</v>
      </c>
      <c r="H1114" s="112" t="str">
        <f t="shared" si="791"/>
        <v>HEIGHT</v>
      </c>
      <c r="I1114" s="248" t="str">
        <f t="shared" si="791"/>
        <v>WATERPROOFING</v>
      </c>
      <c r="J1114" s="248"/>
      <c r="K1114" s="248"/>
      <c r="L1114" s="248"/>
      <c r="M1114" s="248"/>
      <c r="N1114" s="248"/>
      <c r="O1114" s="248"/>
      <c r="P1114" s="248"/>
      <c r="Q1114" s="248"/>
      <c r="R1114" s="248"/>
      <c r="S1114" s="248"/>
      <c r="T1114" s="248"/>
      <c r="U1114" s="248"/>
      <c r="V1114" s="248"/>
      <c r="W1114" s="248"/>
      <c r="X1114" s="248"/>
      <c r="Y1114" s="248"/>
      <c r="Z1114" s="248"/>
      <c r="AA1114" s="248"/>
      <c r="AB1114" s="248"/>
      <c r="AC1114" s="248"/>
      <c r="AD1114" s="248"/>
      <c r="AE1114" s="249"/>
      <c r="AF1114" s="113"/>
      <c r="AG1114" s="250" t="str">
        <f>AG3</f>
        <v>MATERIAL QTY</v>
      </c>
      <c r="AH1114" s="251"/>
      <c r="AI1114" s="251"/>
      <c r="AJ1114" s="251"/>
      <c r="AK1114" s="251"/>
      <c r="AL1114" s="7"/>
      <c r="AM1114" s="7"/>
      <c r="AN1114" s="7"/>
      <c r="AO1114" s="7"/>
    </row>
    <row r="1115" spans="1:43" ht="15.6" thickBot="1" x14ac:dyDescent="0.3">
      <c r="A1115" s="114"/>
      <c r="B1115" s="115"/>
      <c r="C1115" s="116"/>
      <c r="D1115" s="116"/>
      <c r="E1115" s="116"/>
      <c r="F1115" s="117"/>
      <c r="G1115" s="117"/>
      <c r="H1115" s="117"/>
      <c r="I1115" s="242" t="str">
        <f>+I5</f>
        <v>TOILET/BATH/WC</v>
      </c>
      <c r="J1115" s="243"/>
      <c r="K1115" s="243"/>
      <c r="L1115" s="244"/>
      <c r="M1115" s="242" t="str">
        <f>+M5</f>
        <v xml:space="preserve">FORMED TERRACE/NON ACCESSIBLE SLAB </v>
      </c>
      <c r="N1115" s="243"/>
      <c r="O1115" s="244"/>
      <c r="P1115" s="242" t="str">
        <f>+P5</f>
        <v>UTILITY</v>
      </c>
      <c r="Q1115" s="243"/>
      <c r="R1115" s="244"/>
      <c r="S1115" s="242" t="str">
        <f>+S5</f>
        <v>ATT. TERRACE</v>
      </c>
      <c r="T1115" s="243"/>
      <c r="U1115" s="244"/>
      <c r="V1115" s="242" t="str">
        <f>+V5</f>
        <v>O.H.W.T.</v>
      </c>
      <c r="W1115" s="243"/>
      <c r="X1115" s="245" t="str">
        <f>+X5</f>
        <v>RETAINING WALL</v>
      </c>
      <c r="Y1115" s="245"/>
      <c r="Z1115" s="245" t="str">
        <f>+Z5</f>
        <v>LIFT PIT</v>
      </c>
      <c r="AA1115" s="245"/>
      <c r="AB1115" s="242" t="str">
        <f>+AB5</f>
        <v>REFUGE AREA</v>
      </c>
      <c r="AC1115" s="243"/>
      <c r="AD1115" s="242" t="str">
        <f>+AD5</f>
        <v>TOP TERRACE/ L.M.R. TOP/ O.H.W.T. TOP</v>
      </c>
      <c r="AE1115" s="243"/>
      <c r="AF1115" s="244"/>
      <c r="AG1115" s="252"/>
      <c r="AH1115" s="253"/>
      <c r="AI1115" s="253"/>
      <c r="AJ1115" s="253"/>
      <c r="AK1115" s="253"/>
      <c r="AL1115" s="7"/>
      <c r="AM1115" s="7"/>
      <c r="AN1115" s="7"/>
      <c r="AO1115" s="7"/>
    </row>
    <row r="1116" spans="1:43" ht="33.75" customHeight="1" thickBot="1" x14ac:dyDescent="0.3">
      <c r="A1116" s="118"/>
      <c r="B1116" s="119"/>
      <c r="C1116" s="120"/>
      <c r="D1116" s="120"/>
      <c r="E1116" s="120"/>
      <c r="F1116" s="121"/>
      <c r="G1116" s="121"/>
      <c r="H1116" s="121"/>
      <c r="I1116" s="122" t="str">
        <f>+I6</f>
        <v>BASE</v>
      </c>
      <c r="J1116" s="122" t="str">
        <f>+J6</f>
        <v>BRICKBAT</v>
      </c>
      <c r="K1116" s="122" t="str">
        <f>+K6</f>
        <v>FINAL COAT</v>
      </c>
      <c r="L1116" s="122" t="str">
        <f>+L6</f>
        <v>FILLING</v>
      </c>
      <c r="M1116" s="122" t="str">
        <f>+M6</f>
        <v>BASE</v>
      </c>
      <c r="N1116" s="122" t="str">
        <f>+N6</f>
        <v>BRICKBAT</v>
      </c>
      <c r="O1116" s="122" t="str">
        <f>+O6</f>
        <v>FINAL COAT</v>
      </c>
      <c r="P1116" s="122" t="str">
        <f>+P6</f>
        <v>BASE</v>
      </c>
      <c r="Q1116" s="122" t="str">
        <f>+Q6</f>
        <v>BRICKBAT</v>
      </c>
      <c r="R1116" s="122" t="str">
        <f>+R6</f>
        <v>FINAL COAT</v>
      </c>
      <c r="S1116" s="123" t="str">
        <f>+S6</f>
        <v>BASE</v>
      </c>
      <c r="T1116" s="123" t="str">
        <f>+T6</f>
        <v>BRICKBAT</v>
      </c>
      <c r="U1116" s="123" t="str">
        <f>+U6</f>
        <v>FINAL COAT</v>
      </c>
      <c r="V1116" s="123" t="str">
        <f>+V6</f>
        <v>BOTTOM</v>
      </c>
      <c r="W1116" s="123" t="str">
        <f>+W6</f>
        <v>SIDE</v>
      </c>
      <c r="X1116" s="123" t="str">
        <f>+X6</f>
        <v>BOTTOM</v>
      </c>
      <c r="Y1116" s="123" t="str">
        <f>+Y6</f>
        <v>SIDE</v>
      </c>
      <c r="Z1116" s="123" t="str">
        <f>+Z6</f>
        <v>BOTTOM</v>
      </c>
      <c r="AA1116" s="123" t="str">
        <f>+AA6</f>
        <v>SIDE</v>
      </c>
      <c r="AB1116" s="123" t="str">
        <f>+AB6</f>
        <v>BOTTOM</v>
      </c>
      <c r="AC1116" s="123" t="str">
        <f>+AC6</f>
        <v>SIDE</v>
      </c>
      <c r="AD1116" s="123" t="str">
        <f>+AD6</f>
        <v>BOTTOM</v>
      </c>
      <c r="AE1116" s="123" t="str">
        <f>+AE6</f>
        <v>SIDE+
BOTTOM</v>
      </c>
      <c r="AF1116" s="123" t="str">
        <f>+AF6</f>
        <v>FINAL COAT</v>
      </c>
      <c r="AG1116" s="8" t="str">
        <f t="shared" ref="AG1116:AO1116" si="792">+AG5</f>
        <v>W/P .DR.FIXIT</v>
      </c>
      <c r="AH1116" s="124" t="str">
        <f t="shared" si="792"/>
        <v>CEMENT</v>
      </c>
      <c r="AI1116" s="124" t="str">
        <f t="shared" si="792"/>
        <v>RIVER SAND</v>
      </c>
      <c r="AJ1116" s="125" t="str">
        <f t="shared" si="792"/>
        <v>W/P COMP.</v>
      </c>
      <c r="AK1116" s="125" t="str">
        <f t="shared" si="792"/>
        <v>BRICKS ( 1"X9"X3.75" )</v>
      </c>
      <c r="AL1116" s="125" t="str">
        <f t="shared" si="792"/>
        <v>FILLING</v>
      </c>
      <c r="AM1116" s="8" t="str">
        <f t="shared" si="792"/>
        <v xml:space="preserve">CHEMICAL COAT </v>
      </c>
      <c r="AN1116" s="125" t="str">
        <f t="shared" si="792"/>
        <v>METAL</v>
      </c>
      <c r="AO1116" s="125" t="str">
        <f t="shared" si="792"/>
        <v>ROUGTH SHAHABAD</v>
      </c>
    </row>
    <row r="1117" spans="1:43" x14ac:dyDescent="0.25">
      <c r="A1117" s="126">
        <v>1</v>
      </c>
      <c r="B1117" s="127" t="str">
        <f>B10</f>
        <v>LOWER GROUND FLOOR</v>
      </c>
      <c r="C1117" s="128"/>
      <c r="D1117" s="128"/>
      <c r="E1117" s="128"/>
      <c r="F1117" s="129"/>
      <c r="G1117" s="129"/>
      <c r="H1117" s="129"/>
      <c r="I1117" s="129">
        <f t="shared" ref="I1117:AO1117" si="793">I40</f>
        <v>0</v>
      </c>
      <c r="J1117" s="129">
        <f t="shared" si="793"/>
        <v>0</v>
      </c>
      <c r="K1117" s="129">
        <f t="shared" si="793"/>
        <v>0</v>
      </c>
      <c r="L1117" s="129">
        <f t="shared" si="793"/>
        <v>0</v>
      </c>
      <c r="M1117" s="129">
        <f t="shared" si="793"/>
        <v>0</v>
      </c>
      <c r="N1117" s="129">
        <f t="shared" si="793"/>
        <v>0</v>
      </c>
      <c r="O1117" s="129">
        <f t="shared" si="793"/>
        <v>0</v>
      </c>
      <c r="P1117" s="129">
        <f t="shared" si="793"/>
        <v>0</v>
      </c>
      <c r="Q1117" s="129">
        <f t="shared" si="793"/>
        <v>0</v>
      </c>
      <c r="R1117" s="129">
        <f t="shared" si="793"/>
        <v>0</v>
      </c>
      <c r="S1117" s="129">
        <f t="shared" si="793"/>
        <v>0</v>
      </c>
      <c r="T1117" s="129">
        <f t="shared" si="793"/>
        <v>0</v>
      </c>
      <c r="U1117" s="129">
        <f t="shared" si="793"/>
        <v>0</v>
      </c>
      <c r="V1117" s="129">
        <f t="shared" si="793"/>
        <v>0</v>
      </c>
      <c r="W1117" s="129">
        <f t="shared" si="793"/>
        <v>0</v>
      </c>
      <c r="X1117" s="129">
        <f t="shared" si="793"/>
        <v>463.95499999999998</v>
      </c>
      <c r="Y1117" s="129">
        <f t="shared" si="793"/>
        <v>74.047500000000014</v>
      </c>
      <c r="Z1117" s="129">
        <f t="shared" si="793"/>
        <v>251.85299999999998</v>
      </c>
      <c r="AA1117" s="129">
        <f t="shared" si="793"/>
        <v>163.21199999999996</v>
      </c>
      <c r="AB1117" s="129">
        <f t="shared" si="793"/>
        <v>0</v>
      </c>
      <c r="AC1117" s="129">
        <f t="shared" si="793"/>
        <v>0</v>
      </c>
      <c r="AD1117" s="129">
        <f t="shared" si="793"/>
        <v>0</v>
      </c>
      <c r="AE1117" s="129">
        <f t="shared" si="793"/>
        <v>0</v>
      </c>
      <c r="AF1117" s="129">
        <f t="shared" si="793"/>
        <v>0</v>
      </c>
      <c r="AG1117" s="129">
        <f t="shared" si="793"/>
        <v>0</v>
      </c>
      <c r="AH1117" s="129">
        <f t="shared" si="793"/>
        <v>211.04297499999998</v>
      </c>
      <c r="AI1117" s="129">
        <f t="shared" si="793"/>
        <v>44.319024749999997</v>
      </c>
      <c r="AJ1117" s="129">
        <f t="shared" si="793"/>
        <v>0</v>
      </c>
      <c r="AK1117" s="129">
        <f t="shared" si="793"/>
        <v>0</v>
      </c>
      <c r="AL1117" s="129">
        <f t="shared" si="793"/>
        <v>0</v>
      </c>
      <c r="AM1117" s="129">
        <f t="shared" si="793"/>
        <v>0</v>
      </c>
      <c r="AN1117" s="129">
        <f t="shared" si="793"/>
        <v>35.342125000000003</v>
      </c>
      <c r="AO1117" s="129">
        <f t="shared" si="793"/>
        <v>848.21100000000001</v>
      </c>
    </row>
    <row r="1118" spans="1:43" x14ac:dyDescent="0.25">
      <c r="A1118" s="130">
        <f>1+A1117</f>
        <v>2</v>
      </c>
      <c r="B1118" s="127" t="str">
        <f>B43</f>
        <v>UPPER GROUND FLOOR</v>
      </c>
      <c r="C1118" s="131"/>
      <c r="D1118" s="131"/>
      <c r="E1118" s="131"/>
      <c r="F1118" s="132"/>
      <c r="G1118" s="132"/>
      <c r="H1118" s="132"/>
      <c r="I1118" s="132">
        <f t="shared" ref="I1118:AO1118" si="794">I46</f>
        <v>4.3074999999999992</v>
      </c>
      <c r="J1118" s="132">
        <f t="shared" si="794"/>
        <v>2.19</v>
      </c>
      <c r="K1118" s="132">
        <f t="shared" si="794"/>
        <v>2.19</v>
      </c>
      <c r="L1118" s="132">
        <f t="shared" si="794"/>
        <v>0</v>
      </c>
      <c r="M1118" s="132">
        <f t="shared" si="794"/>
        <v>0</v>
      </c>
      <c r="N1118" s="132">
        <f t="shared" si="794"/>
        <v>0</v>
      </c>
      <c r="O1118" s="132">
        <f t="shared" si="794"/>
        <v>0</v>
      </c>
      <c r="P1118" s="132">
        <f t="shared" si="794"/>
        <v>0</v>
      </c>
      <c r="Q1118" s="132">
        <f t="shared" si="794"/>
        <v>0</v>
      </c>
      <c r="R1118" s="132">
        <f t="shared" si="794"/>
        <v>0</v>
      </c>
      <c r="S1118" s="132">
        <f t="shared" si="794"/>
        <v>0</v>
      </c>
      <c r="T1118" s="132">
        <f t="shared" si="794"/>
        <v>0</v>
      </c>
      <c r="U1118" s="132">
        <f t="shared" si="794"/>
        <v>0</v>
      </c>
      <c r="V1118" s="132">
        <f t="shared" si="794"/>
        <v>0</v>
      </c>
      <c r="W1118" s="132">
        <f t="shared" si="794"/>
        <v>0</v>
      </c>
      <c r="X1118" s="132">
        <f t="shared" si="794"/>
        <v>0</v>
      </c>
      <c r="Y1118" s="132">
        <f t="shared" si="794"/>
        <v>0</v>
      </c>
      <c r="Z1118" s="132">
        <f t="shared" si="794"/>
        <v>0</v>
      </c>
      <c r="AA1118" s="132">
        <f t="shared" si="794"/>
        <v>0</v>
      </c>
      <c r="AB1118" s="132">
        <f t="shared" si="794"/>
        <v>0</v>
      </c>
      <c r="AC1118" s="132">
        <f t="shared" si="794"/>
        <v>0</v>
      </c>
      <c r="AD1118" s="132">
        <f t="shared" si="794"/>
        <v>0</v>
      </c>
      <c r="AE1118" s="132">
        <f t="shared" si="794"/>
        <v>0</v>
      </c>
      <c r="AF1118" s="132">
        <f t="shared" si="794"/>
        <v>0</v>
      </c>
      <c r="AG1118" s="132">
        <f t="shared" si="794"/>
        <v>0</v>
      </c>
      <c r="AH1118" s="132">
        <f t="shared" si="794"/>
        <v>1.1355596726190473</v>
      </c>
      <c r="AI1118" s="132">
        <f t="shared" si="794"/>
        <v>0.22778625</v>
      </c>
      <c r="AJ1118" s="132">
        <f t="shared" si="794"/>
        <v>0.34728281249999993</v>
      </c>
      <c r="AK1118" s="132">
        <f t="shared" si="794"/>
        <v>110.13509999999999</v>
      </c>
      <c r="AL1118" s="132">
        <f t="shared" si="794"/>
        <v>0</v>
      </c>
      <c r="AM1118" s="132">
        <f t="shared" si="794"/>
        <v>0</v>
      </c>
      <c r="AN1118" s="132">
        <f t="shared" si="794"/>
        <v>0</v>
      </c>
      <c r="AO1118" s="132">
        <f t="shared" si="794"/>
        <v>0</v>
      </c>
    </row>
    <row r="1119" spans="1:43" x14ac:dyDescent="0.25">
      <c r="A1119" s="130">
        <f t="shared" ref="A1119:A1132" si="795">1+A1118</f>
        <v>3</v>
      </c>
      <c r="B1119" s="127" t="str">
        <f>B49</f>
        <v>1ST FLOOR</v>
      </c>
      <c r="C1119" s="131"/>
      <c r="D1119" s="131"/>
      <c r="E1119" s="131"/>
      <c r="F1119" s="132"/>
      <c r="G1119" s="132"/>
      <c r="H1119" s="132"/>
      <c r="I1119" s="132">
        <f>I134</f>
        <v>171.7110000000001</v>
      </c>
      <c r="J1119" s="132">
        <f t="shared" ref="J1119:AO1119" si="796">J134</f>
        <v>81.410999999999987</v>
      </c>
      <c r="K1119" s="132">
        <f t="shared" si="796"/>
        <v>81.410999999999987</v>
      </c>
      <c r="L1119" s="132">
        <f t="shared" si="796"/>
        <v>2.5317499999999997</v>
      </c>
      <c r="M1119" s="132">
        <f t="shared" si="796"/>
        <v>571.49149999999986</v>
      </c>
      <c r="N1119" s="132">
        <f t="shared" si="796"/>
        <v>358.85899999999998</v>
      </c>
      <c r="O1119" s="132">
        <f t="shared" si="796"/>
        <v>358.85899999999998</v>
      </c>
      <c r="P1119" s="132">
        <f t="shared" si="796"/>
        <v>44.314</v>
      </c>
      <c r="Q1119" s="132">
        <f t="shared" si="796"/>
        <v>23.809000000000001</v>
      </c>
      <c r="R1119" s="132">
        <f t="shared" si="796"/>
        <v>23.809000000000001</v>
      </c>
      <c r="S1119" s="132">
        <f t="shared" si="796"/>
        <v>94.967399999999984</v>
      </c>
      <c r="T1119" s="132">
        <f t="shared" si="796"/>
        <v>61.289999999999992</v>
      </c>
      <c r="U1119" s="132">
        <f t="shared" si="796"/>
        <v>61.289999999999992</v>
      </c>
      <c r="V1119" s="132">
        <f t="shared" si="796"/>
        <v>0</v>
      </c>
      <c r="W1119" s="132">
        <f t="shared" si="796"/>
        <v>0</v>
      </c>
      <c r="X1119" s="132">
        <f t="shared" si="796"/>
        <v>0</v>
      </c>
      <c r="Y1119" s="132">
        <f t="shared" si="796"/>
        <v>0</v>
      </c>
      <c r="Z1119" s="132">
        <f t="shared" si="796"/>
        <v>0</v>
      </c>
      <c r="AA1119" s="132">
        <f t="shared" si="796"/>
        <v>0</v>
      </c>
      <c r="AB1119" s="132">
        <f t="shared" si="796"/>
        <v>0</v>
      </c>
      <c r="AC1119" s="132">
        <f t="shared" si="796"/>
        <v>0</v>
      </c>
      <c r="AD1119" s="132">
        <f t="shared" si="796"/>
        <v>0</v>
      </c>
      <c r="AE1119" s="132">
        <f t="shared" si="796"/>
        <v>0</v>
      </c>
      <c r="AF1119" s="132">
        <f t="shared" si="796"/>
        <v>0</v>
      </c>
      <c r="AG1119" s="132">
        <f t="shared" si="796"/>
        <v>0</v>
      </c>
      <c r="AH1119" s="132">
        <f t="shared" si="796"/>
        <v>311.05664255559515</v>
      </c>
      <c r="AI1119" s="132">
        <f t="shared" si="796"/>
        <v>62.396039463000001</v>
      </c>
      <c r="AJ1119" s="132">
        <f t="shared" si="796"/>
        <v>95.128973208749983</v>
      </c>
      <c r="AK1119" s="132">
        <f t="shared" si="796"/>
        <v>26420.807009999997</v>
      </c>
      <c r="AL1119" s="132">
        <f t="shared" si="796"/>
        <v>2.5317499999999997</v>
      </c>
      <c r="AM1119" s="132">
        <f t="shared" si="796"/>
        <v>0</v>
      </c>
      <c r="AN1119" s="132">
        <f t="shared" si="796"/>
        <v>0</v>
      </c>
      <c r="AO1119" s="132">
        <f t="shared" si="796"/>
        <v>0</v>
      </c>
    </row>
    <row r="1120" spans="1:43" x14ac:dyDescent="0.25">
      <c r="A1120" s="130">
        <f t="shared" si="795"/>
        <v>4</v>
      </c>
      <c r="B1120" s="127" t="str">
        <f>B137</f>
        <v>2NDFLOOR</v>
      </c>
      <c r="C1120" s="131"/>
      <c r="D1120" s="131"/>
      <c r="E1120" s="131"/>
      <c r="F1120" s="132"/>
      <c r="G1120" s="132"/>
      <c r="H1120" s="132"/>
      <c r="I1120" s="132">
        <f>I221</f>
        <v>171.7110000000001</v>
      </c>
      <c r="J1120" s="132">
        <f t="shared" ref="J1120:AO1120" si="797">J221</f>
        <v>81.410999999999987</v>
      </c>
      <c r="K1120" s="132">
        <f t="shared" si="797"/>
        <v>81.410999999999987</v>
      </c>
      <c r="L1120" s="132">
        <f t="shared" si="797"/>
        <v>2.5317499999999997</v>
      </c>
      <c r="M1120" s="132">
        <f t="shared" si="797"/>
        <v>0</v>
      </c>
      <c r="N1120" s="132">
        <f t="shared" si="797"/>
        <v>0</v>
      </c>
      <c r="O1120" s="132">
        <f t="shared" si="797"/>
        <v>0</v>
      </c>
      <c r="P1120" s="132">
        <f t="shared" si="797"/>
        <v>44.314</v>
      </c>
      <c r="Q1120" s="132">
        <f t="shared" si="797"/>
        <v>23.809000000000001</v>
      </c>
      <c r="R1120" s="132">
        <f t="shared" si="797"/>
        <v>23.809000000000001</v>
      </c>
      <c r="S1120" s="132">
        <f t="shared" si="797"/>
        <v>94.967399999999984</v>
      </c>
      <c r="T1120" s="132">
        <f t="shared" si="797"/>
        <v>61.289999999999992</v>
      </c>
      <c r="U1120" s="132">
        <f t="shared" si="797"/>
        <v>61.289999999999992</v>
      </c>
      <c r="V1120" s="132">
        <f t="shared" si="797"/>
        <v>0</v>
      </c>
      <c r="W1120" s="132">
        <f t="shared" si="797"/>
        <v>0</v>
      </c>
      <c r="X1120" s="132">
        <f t="shared" si="797"/>
        <v>0</v>
      </c>
      <c r="Y1120" s="132">
        <f t="shared" si="797"/>
        <v>0</v>
      </c>
      <c r="Z1120" s="132">
        <f t="shared" si="797"/>
        <v>0</v>
      </c>
      <c r="AA1120" s="132">
        <f t="shared" si="797"/>
        <v>0</v>
      </c>
      <c r="AB1120" s="132">
        <f t="shared" si="797"/>
        <v>0</v>
      </c>
      <c r="AC1120" s="132">
        <f t="shared" si="797"/>
        <v>0</v>
      </c>
      <c r="AD1120" s="132">
        <f t="shared" si="797"/>
        <v>0</v>
      </c>
      <c r="AE1120" s="132">
        <f t="shared" si="797"/>
        <v>0</v>
      </c>
      <c r="AF1120" s="132">
        <f t="shared" si="797"/>
        <v>0</v>
      </c>
      <c r="AG1120" s="132">
        <f t="shared" si="797"/>
        <v>0</v>
      </c>
      <c r="AH1120" s="132">
        <f t="shared" si="797"/>
        <v>95.634469742499945</v>
      </c>
      <c r="AI1120" s="132">
        <f t="shared" si="797"/>
        <v>19.183683393000003</v>
      </c>
      <c r="AJ1120" s="132">
        <f t="shared" si="797"/>
        <v>29.247434921250001</v>
      </c>
      <c r="AK1120" s="132">
        <f t="shared" si="797"/>
        <v>8373.7878999999939</v>
      </c>
      <c r="AL1120" s="132">
        <f t="shared" si="797"/>
        <v>2.5317499999999997</v>
      </c>
      <c r="AM1120" s="132">
        <f t="shared" si="797"/>
        <v>0</v>
      </c>
      <c r="AN1120" s="132">
        <f t="shared" si="797"/>
        <v>0</v>
      </c>
      <c r="AO1120" s="132">
        <f t="shared" si="797"/>
        <v>0</v>
      </c>
    </row>
    <row r="1121" spans="1:41" x14ac:dyDescent="0.25">
      <c r="A1121" s="130">
        <f t="shared" si="795"/>
        <v>5</v>
      </c>
      <c r="B1121" s="127" t="str">
        <f>B224</f>
        <v>3RD FLOOR</v>
      </c>
      <c r="C1121" s="131"/>
      <c r="D1121" s="131"/>
      <c r="E1121" s="131"/>
      <c r="F1121" s="132"/>
      <c r="G1121" s="132"/>
      <c r="H1121" s="132"/>
      <c r="I1121" s="132">
        <f t="shared" ref="I1121:AO1121" si="798">I308</f>
        <v>171.71500000000009</v>
      </c>
      <c r="J1121" s="132">
        <f t="shared" si="798"/>
        <v>81.415000000000006</v>
      </c>
      <c r="K1121" s="132">
        <f t="shared" si="798"/>
        <v>81.415000000000006</v>
      </c>
      <c r="L1121" s="132">
        <f t="shared" si="798"/>
        <v>2.5317499999999997</v>
      </c>
      <c r="M1121" s="132">
        <f t="shared" si="798"/>
        <v>0</v>
      </c>
      <c r="N1121" s="132">
        <f t="shared" si="798"/>
        <v>0</v>
      </c>
      <c r="O1121" s="132">
        <f t="shared" si="798"/>
        <v>0</v>
      </c>
      <c r="P1121" s="132">
        <f t="shared" si="798"/>
        <v>44.314</v>
      </c>
      <c r="Q1121" s="132">
        <f t="shared" si="798"/>
        <v>23.809000000000001</v>
      </c>
      <c r="R1121" s="132">
        <f t="shared" si="798"/>
        <v>23.809000000000001</v>
      </c>
      <c r="S1121" s="132">
        <f t="shared" si="798"/>
        <v>94.967399999999984</v>
      </c>
      <c r="T1121" s="132">
        <f t="shared" si="798"/>
        <v>61.289999999999992</v>
      </c>
      <c r="U1121" s="132">
        <f t="shared" si="798"/>
        <v>61.289999999999992</v>
      </c>
      <c r="V1121" s="132">
        <f t="shared" si="798"/>
        <v>0</v>
      </c>
      <c r="W1121" s="132">
        <f t="shared" si="798"/>
        <v>0</v>
      </c>
      <c r="X1121" s="132">
        <f t="shared" si="798"/>
        <v>0</v>
      </c>
      <c r="Y1121" s="132">
        <f t="shared" si="798"/>
        <v>0</v>
      </c>
      <c r="Z1121" s="132">
        <f t="shared" si="798"/>
        <v>0</v>
      </c>
      <c r="AA1121" s="132">
        <f t="shared" si="798"/>
        <v>0</v>
      </c>
      <c r="AB1121" s="132">
        <f t="shared" si="798"/>
        <v>0</v>
      </c>
      <c r="AC1121" s="132">
        <f t="shared" si="798"/>
        <v>0</v>
      </c>
      <c r="AD1121" s="132">
        <f t="shared" si="798"/>
        <v>0</v>
      </c>
      <c r="AE1121" s="132">
        <f t="shared" si="798"/>
        <v>0</v>
      </c>
      <c r="AF1121" s="132">
        <f t="shared" si="798"/>
        <v>0</v>
      </c>
      <c r="AG1121" s="132">
        <f t="shared" si="798"/>
        <v>0</v>
      </c>
      <c r="AH1121" s="132">
        <f t="shared" si="798"/>
        <v>95.636038285357088</v>
      </c>
      <c r="AI1121" s="132">
        <f t="shared" si="798"/>
        <v>19.183998033000002</v>
      </c>
      <c r="AJ1121" s="132">
        <f t="shared" si="798"/>
        <v>29.247914621250001</v>
      </c>
      <c r="AK1121" s="132">
        <f t="shared" si="798"/>
        <v>8373.9890599999944</v>
      </c>
      <c r="AL1121" s="132">
        <f t="shared" si="798"/>
        <v>2.5317499999999997</v>
      </c>
      <c r="AM1121" s="132">
        <f t="shared" si="798"/>
        <v>0</v>
      </c>
      <c r="AN1121" s="132">
        <f t="shared" si="798"/>
        <v>0</v>
      </c>
      <c r="AO1121" s="132">
        <f t="shared" si="798"/>
        <v>0</v>
      </c>
    </row>
    <row r="1122" spans="1:41" x14ac:dyDescent="0.25">
      <c r="A1122" s="130">
        <f t="shared" si="795"/>
        <v>6</v>
      </c>
      <c r="B1122" s="127" t="str">
        <f>B312</f>
        <v>4TH FLOOR</v>
      </c>
      <c r="C1122" s="131"/>
      <c r="D1122" s="131"/>
      <c r="E1122" s="131"/>
      <c r="F1122" s="132"/>
      <c r="G1122" s="132"/>
      <c r="H1122" s="132"/>
      <c r="I1122" s="132">
        <f t="shared" ref="I1122:AO1122" si="799">I396</f>
        <v>171.71500000000009</v>
      </c>
      <c r="J1122" s="132">
        <f t="shared" si="799"/>
        <v>81.415000000000006</v>
      </c>
      <c r="K1122" s="132">
        <f t="shared" si="799"/>
        <v>81.415000000000006</v>
      </c>
      <c r="L1122" s="132">
        <f t="shared" si="799"/>
        <v>2.5317499999999997</v>
      </c>
      <c r="M1122" s="132">
        <f t="shared" si="799"/>
        <v>0</v>
      </c>
      <c r="N1122" s="132">
        <f t="shared" si="799"/>
        <v>0</v>
      </c>
      <c r="O1122" s="132">
        <f t="shared" si="799"/>
        <v>0</v>
      </c>
      <c r="P1122" s="132">
        <f t="shared" si="799"/>
        <v>44.314</v>
      </c>
      <c r="Q1122" s="132">
        <f t="shared" si="799"/>
        <v>23.809000000000001</v>
      </c>
      <c r="R1122" s="132">
        <f t="shared" si="799"/>
        <v>23.809000000000001</v>
      </c>
      <c r="S1122" s="132">
        <f t="shared" si="799"/>
        <v>94.967399999999984</v>
      </c>
      <c r="T1122" s="132">
        <f t="shared" si="799"/>
        <v>61.289999999999992</v>
      </c>
      <c r="U1122" s="132">
        <f t="shared" si="799"/>
        <v>61.289999999999992</v>
      </c>
      <c r="V1122" s="132">
        <f t="shared" si="799"/>
        <v>0</v>
      </c>
      <c r="W1122" s="132">
        <f t="shared" si="799"/>
        <v>0</v>
      </c>
      <c r="X1122" s="132">
        <f t="shared" si="799"/>
        <v>0</v>
      </c>
      <c r="Y1122" s="132">
        <f t="shared" si="799"/>
        <v>0</v>
      </c>
      <c r="Z1122" s="132">
        <f t="shared" si="799"/>
        <v>0</v>
      </c>
      <c r="AA1122" s="132">
        <f t="shared" si="799"/>
        <v>0</v>
      </c>
      <c r="AB1122" s="132">
        <f t="shared" si="799"/>
        <v>0</v>
      </c>
      <c r="AC1122" s="132">
        <f t="shared" si="799"/>
        <v>0</v>
      </c>
      <c r="AD1122" s="132">
        <f t="shared" si="799"/>
        <v>0</v>
      </c>
      <c r="AE1122" s="132">
        <f t="shared" si="799"/>
        <v>0</v>
      </c>
      <c r="AF1122" s="132">
        <f t="shared" si="799"/>
        <v>0</v>
      </c>
      <c r="AG1122" s="132">
        <f t="shared" si="799"/>
        <v>0</v>
      </c>
      <c r="AH1122" s="132">
        <f t="shared" si="799"/>
        <v>95.636038285357088</v>
      </c>
      <c r="AI1122" s="132">
        <f t="shared" si="799"/>
        <v>19.183998033000002</v>
      </c>
      <c r="AJ1122" s="132">
        <f t="shared" si="799"/>
        <v>29.247914621250001</v>
      </c>
      <c r="AK1122" s="132">
        <f t="shared" si="799"/>
        <v>8373.9890599999944</v>
      </c>
      <c r="AL1122" s="132">
        <f t="shared" si="799"/>
        <v>2.5317499999999997</v>
      </c>
      <c r="AM1122" s="132">
        <f t="shared" si="799"/>
        <v>0</v>
      </c>
      <c r="AN1122" s="132">
        <f t="shared" si="799"/>
        <v>0</v>
      </c>
      <c r="AO1122" s="132">
        <f t="shared" si="799"/>
        <v>0</v>
      </c>
    </row>
    <row r="1123" spans="1:41" x14ac:dyDescent="0.25">
      <c r="A1123" s="130">
        <f t="shared" si="795"/>
        <v>7</v>
      </c>
      <c r="B1123" s="127" t="str">
        <f>B400</f>
        <v>5TH FLOOR</v>
      </c>
      <c r="C1123" s="131"/>
      <c r="D1123" s="131"/>
      <c r="E1123" s="131"/>
      <c r="F1123" s="132"/>
      <c r="G1123" s="132"/>
      <c r="H1123" s="132"/>
      <c r="I1123" s="132">
        <f t="shared" ref="I1123:AO1123" si="800">I484</f>
        <v>171.71500000000009</v>
      </c>
      <c r="J1123" s="132">
        <f t="shared" si="800"/>
        <v>81.415000000000006</v>
      </c>
      <c r="K1123" s="132">
        <f t="shared" si="800"/>
        <v>81.415000000000006</v>
      </c>
      <c r="L1123" s="132">
        <f t="shared" si="800"/>
        <v>2.5317499999999997</v>
      </c>
      <c r="M1123" s="132">
        <f t="shared" si="800"/>
        <v>0</v>
      </c>
      <c r="N1123" s="132">
        <f t="shared" si="800"/>
        <v>0</v>
      </c>
      <c r="O1123" s="132">
        <f t="shared" si="800"/>
        <v>0</v>
      </c>
      <c r="P1123" s="132">
        <f t="shared" si="800"/>
        <v>44.314</v>
      </c>
      <c r="Q1123" s="132">
        <f t="shared" si="800"/>
        <v>23.809000000000001</v>
      </c>
      <c r="R1123" s="132">
        <f t="shared" si="800"/>
        <v>23.809000000000001</v>
      </c>
      <c r="S1123" s="132">
        <f t="shared" si="800"/>
        <v>94.967399999999984</v>
      </c>
      <c r="T1123" s="132">
        <f t="shared" si="800"/>
        <v>61.289999999999992</v>
      </c>
      <c r="U1123" s="132">
        <f t="shared" si="800"/>
        <v>61.289999999999992</v>
      </c>
      <c r="V1123" s="132">
        <f t="shared" si="800"/>
        <v>0</v>
      </c>
      <c r="W1123" s="132">
        <f t="shared" si="800"/>
        <v>0</v>
      </c>
      <c r="X1123" s="132">
        <f t="shared" si="800"/>
        <v>0</v>
      </c>
      <c r="Y1123" s="132">
        <f t="shared" si="800"/>
        <v>0</v>
      </c>
      <c r="Z1123" s="132">
        <f t="shared" si="800"/>
        <v>0</v>
      </c>
      <c r="AA1123" s="132">
        <f t="shared" si="800"/>
        <v>0</v>
      </c>
      <c r="AB1123" s="132">
        <f t="shared" si="800"/>
        <v>0</v>
      </c>
      <c r="AC1123" s="132">
        <f t="shared" si="800"/>
        <v>0</v>
      </c>
      <c r="AD1123" s="132">
        <f t="shared" si="800"/>
        <v>0</v>
      </c>
      <c r="AE1123" s="132">
        <f t="shared" si="800"/>
        <v>0</v>
      </c>
      <c r="AF1123" s="132">
        <f t="shared" si="800"/>
        <v>0</v>
      </c>
      <c r="AG1123" s="132">
        <f t="shared" si="800"/>
        <v>0</v>
      </c>
      <c r="AH1123" s="132">
        <f t="shared" si="800"/>
        <v>95.636038285357088</v>
      </c>
      <c r="AI1123" s="132">
        <f t="shared" si="800"/>
        <v>19.183998033000002</v>
      </c>
      <c r="AJ1123" s="132">
        <f t="shared" si="800"/>
        <v>29.247914621250001</v>
      </c>
      <c r="AK1123" s="132">
        <f t="shared" si="800"/>
        <v>8373.9890599999944</v>
      </c>
      <c r="AL1123" s="132">
        <f t="shared" si="800"/>
        <v>2.5317499999999997</v>
      </c>
      <c r="AM1123" s="132">
        <f t="shared" si="800"/>
        <v>0</v>
      </c>
      <c r="AN1123" s="132">
        <f t="shared" si="800"/>
        <v>0</v>
      </c>
      <c r="AO1123" s="132">
        <f t="shared" si="800"/>
        <v>0</v>
      </c>
    </row>
    <row r="1124" spans="1:41" x14ac:dyDescent="0.25">
      <c r="A1124" s="130">
        <f t="shared" si="795"/>
        <v>8</v>
      </c>
      <c r="B1124" s="127" t="str">
        <f>B488</f>
        <v>6TH FLOOR</v>
      </c>
      <c r="C1124" s="131"/>
      <c r="D1124" s="131"/>
      <c r="E1124" s="131"/>
      <c r="F1124" s="132"/>
      <c r="G1124" s="132"/>
      <c r="H1124" s="132"/>
      <c r="I1124" s="132">
        <f t="shared" ref="I1124:AO1124" si="801">I572</f>
        <v>171.71500000000009</v>
      </c>
      <c r="J1124" s="132">
        <f t="shared" si="801"/>
        <v>81.415000000000006</v>
      </c>
      <c r="K1124" s="132">
        <f t="shared" si="801"/>
        <v>81.415000000000006</v>
      </c>
      <c r="L1124" s="132">
        <f t="shared" si="801"/>
        <v>2.5317499999999997</v>
      </c>
      <c r="M1124" s="132">
        <f t="shared" si="801"/>
        <v>0</v>
      </c>
      <c r="N1124" s="132">
        <f t="shared" si="801"/>
        <v>0</v>
      </c>
      <c r="O1124" s="132">
        <f t="shared" si="801"/>
        <v>0</v>
      </c>
      <c r="P1124" s="132">
        <f t="shared" si="801"/>
        <v>44.314</v>
      </c>
      <c r="Q1124" s="132">
        <f t="shared" si="801"/>
        <v>23.809000000000001</v>
      </c>
      <c r="R1124" s="132">
        <f t="shared" si="801"/>
        <v>23.809000000000001</v>
      </c>
      <c r="S1124" s="132">
        <f t="shared" si="801"/>
        <v>94.967399999999984</v>
      </c>
      <c r="T1124" s="132">
        <f t="shared" si="801"/>
        <v>61.289999999999992</v>
      </c>
      <c r="U1124" s="132">
        <f t="shared" si="801"/>
        <v>61.289999999999992</v>
      </c>
      <c r="V1124" s="132">
        <f t="shared" si="801"/>
        <v>0</v>
      </c>
      <c r="W1124" s="132">
        <f t="shared" si="801"/>
        <v>0</v>
      </c>
      <c r="X1124" s="132">
        <f t="shared" si="801"/>
        <v>0</v>
      </c>
      <c r="Y1124" s="132">
        <f t="shared" si="801"/>
        <v>0</v>
      </c>
      <c r="Z1124" s="132">
        <f t="shared" si="801"/>
        <v>0</v>
      </c>
      <c r="AA1124" s="132">
        <f t="shared" si="801"/>
        <v>0</v>
      </c>
      <c r="AB1124" s="132">
        <f t="shared" si="801"/>
        <v>0</v>
      </c>
      <c r="AC1124" s="132">
        <f t="shared" si="801"/>
        <v>0</v>
      </c>
      <c r="AD1124" s="132">
        <f t="shared" si="801"/>
        <v>0</v>
      </c>
      <c r="AE1124" s="132">
        <f t="shared" si="801"/>
        <v>0</v>
      </c>
      <c r="AF1124" s="132">
        <f t="shared" si="801"/>
        <v>0</v>
      </c>
      <c r="AG1124" s="132">
        <f t="shared" si="801"/>
        <v>0</v>
      </c>
      <c r="AH1124" s="132">
        <f t="shared" si="801"/>
        <v>95.636038285357088</v>
      </c>
      <c r="AI1124" s="132">
        <f t="shared" si="801"/>
        <v>19.183998033000002</v>
      </c>
      <c r="AJ1124" s="132">
        <f t="shared" si="801"/>
        <v>29.247914621250001</v>
      </c>
      <c r="AK1124" s="132">
        <f t="shared" si="801"/>
        <v>8373.9890599999944</v>
      </c>
      <c r="AL1124" s="132">
        <f t="shared" si="801"/>
        <v>2.5317499999999997</v>
      </c>
      <c r="AM1124" s="132">
        <f t="shared" si="801"/>
        <v>0</v>
      </c>
      <c r="AN1124" s="132">
        <f t="shared" si="801"/>
        <v>0</v>
      </c>
      <c r="AO1124" s="132">
        <f t="shared" si="801"/>
        <v>0</v>
      </c>
    </row>
    <row r="1125" spans="1:41" x14ac:dyDescent="0.25">
      <c r="A1125" s="130">
        <f>1+A1126</f>
        <v>10</v>
      </c>
      <c r="B1125" s="127" t="str">
        <f>+B576</f>
        <v>7TH FLOOR</v>
      </c>
      <c r="C1125" s="131"/>
      <c r="D1125" s="131"/>
      <c r="E1125" s="131"/>
      <c r="F1125" s="132"/>
      <c r="G1125" s="132"/>
      <c r="H1125" s="132"/>
      <c r="I1125" s="132">
        <f t="shared" ref="I1125:AO1125" si="802">I660</f>
        <v>171.71500000000009</v>
      </c>
      <c r="J1125" s="132">
        <f t="shared" si="802"/>
        <v>81.415000000000006</v>
      </c>
      <c r="K1125" s="132">
        <f t="shared" si="802"/>
        <v>81.415000000000006</v>
      </c>
      <c r="L1125" s="132">
        <f t="shared" si="802"/>
        <v>2.5317499999999997</v>
      </c>
      <c r="M1125" s="132">
        <f t="shared" si="802"/>
        <v>0</v>
      </c>
      <c r="N1125" s="132">
        <f t="shared" si="802"/>
        <v>0</v>
      </c>
      <c r="O1125" s="132">
        <f t="shared" si="802"/>
        <v>0</v>
      </c>
      <c r="P1125" s="132">
        <f t="shared" si="802"/>
        <v>44.314</v>
      </c>
      <c r="Q1125" s="132">
        <f t="shared" si="802"/>
        <v>23.809000000000001</v>
      </c>
      <c r="R1125" s="132">
        <f t="shared" si="802"/>
        <v>23.809000000000001</v>
      </c>
      <c r="S1125" s="132">
        <f t="shared" si="802"/>
        <v>94.967399999999984</v>
      </c>
      <c r="T1125" s="132">
        <f t="shared" si="802"/>
        <v>61.289999999999992</v>
      </c>
      <c r="U1125" s="132">
        <f t="shared" si="802"/>
        <v>61.289999999999992</v>
      </c>
      <c r="V1125" s="132">
        <f t="shared" si="802"/>
        <v>0</v>
      </c>
      <c r="W1125" s="132">
        <f t="shared" si="802"/>
        <v>0</v>
      </c>
      <c r="X1125" s="132">
        <f t="shared" si="802"/>
        <v>0</v>
      </c>
      <c r="Y1125" s="132">
        <f t="shared" si="802"/>
        <v>0</v>
      </c>
      <c r="Z1125" s="132">
        <f t="shared" si="802"/>
        <v>0</v>
      </c>
      <c r="AA1125" s="132">
        <f t="shared" si="802"/>
        <v>0</v>
      </c>
      <c r="AB1125" s="132">
        <f t="shared" si="802"/>
        <v>0</v>
      </c>
      <c r="AC1125" s="132">
        <f t="shared" si="802"/>
        <v>0</v>
      </c>
      <c r="AD1125" s="132">
        <f t="shared" si="802"/>
        <v>0</v>
      </c>
      <c r="AE1125" s="132">
        <f t="shared" si="802"/>
        <v>0</v>
      </c>
      <c r="AF1125" s="132">
        <f t="shared" si="802"/>
        <v>0</v>
      </c>
      <c r="AG1125" s="132">
        <f t="shared" si="802"/>
        <v>0</v>
      </c>
      <c r="AH1125" s="132">
        <f t="shared" si="802"/>
        <v>95.636038285357088</v>
      </c>
      <c r="AI1125" s="132">
        <f t="shared" si="802"/>
        <v>19.183998033000002</v>
      </c>
      <c r="AJ1125" s="132">
        <f t="shared" si="802"/>
        <v>29.247914621250001</v>
      </c>
      <c r="AK1125" s="132">
        <f t="shared" si="802"/>
        <v>8373.9890599999944</v>
      </c>
      <c r="AL1125" s="132">
        <f t="shared" si="802"/>
        <v>2.5317499999999997</v>
      </c>
      <c r="AM1125" s="132">
        <f t="shared" si="802"/>
        <v>0</v>
      </c>
      <c r="AN1125" s="132">
        <f t="shared" si="802"/>
        <v>0</v>
      </c>
      <c r="AO1125" s="132">
        <f t="shared" si="802"/>
        <v>0</v>
      </c>
    </row>
    <row r="1126" spans="1:41" s="93" customFormat="1" x14ac:dyDescent="0.25">
      <c r="A1126" s="133">
        <f>1+A1124</f>
        <v>9</v>
      </c>
      <c r="B1126" s="134" t="str">
        <f>B664</f>
        <v>8TH FLOOR(REFUGE)</v>
      </c>
      <c r="C1126" s="135"/>
      <c r="D1126" s="135"/>
      <c r="E1126" s="135"/>
      <c r="F1126" s="136"/>
      <c r="G1126" s="136"/>
      <c r="H1126" s="136"/>
      <c r="I1126" s="136">
        <f t="shared" ref="I1126:AO1126" si="803">I744</f>
        <v>158.44450000000006</v>
      </c>
      <c r="J1126" s="136">
        <f t="shared" si="803"/>
        <v>75.511999999999986</v>
      </c>
      <c r="K1126" s="136">
        <f t="shared" si="803"/>
        <v>75.511999999999986</v>
      </c>
      <c r="L1126" s="136">
        <f t="shared" si="803"/>
        <v>2.2784999999999997</v>
      </c>
      <c r="M1126" s="136">
        <f t="shared" si="803"/>
        <v>0</v>
      </c>
      <c r="N1126" s="136">
        <f t="shared" si="803"/>
        <v>0</v>
      </c>
      <c r="O1126" s="136">
        <f t="shared" si="803"/>
        <v>0</v>
      </c>
      <c r="P1126" s="136">
        <f t="shared" si="803"/>
        <v>40.028999999999996</v>
      </c>
      <c r="Q1126" s="136">
        <f t="shared" si="803"/>
        <v>21.519000000000002</v>
      </c>
      <c r="R1126" s="136">
        <f t="shared" si="803"/>
        <v>21.519000000000002</v>
      </c>
      <c r="S1126" s="136">
        <f t="shared" si="803"/>
        <v>86.708399999999997</v>
      </c>
      <c r="T1126" s="136">
        <f t="shared" si="803"/>
        <v>55.925999999999995</v>
      </c>
      <c r="U1126" s="136">
        <f t="shared" si="803"/>
        <v>55.925999999999995</v>
      </c>
      <c r="V1126" s="136">
        <f t="shared" si="803"/>
        <v>0</v>
      </c>
      <c r="W1126" s="136">
        <f t="shared" si="803"/>
        <v>0</v>
      </c>
      <c r="X1126" s="136">
        <f t="shared" si="803"/>
        <v>0</v>
      </c>
      <c r="Y1126" s="136">
        <f t="shared" si="803"/>
        <v>0</v>
      </c>
      <c r="Z1126" s="136">
        <f t="shared" si="803"/>
        <v>0</v>
      </c>
      <c r="AA1126" s="136">
        <f t="shared" si="803"/>
        <v>0</v>
      </c>
      <c r="AB1126" s="136">
        <f t="shared" si="803"/>
        <v>59.491</v>
      </c>
      <c r="AC1126" s="136">
        <f t="shared" si="803"/>
        <v>19.048500000000001</v>
      </c>
      <c r="AD1126" s="136">
        <f t="shared" si="803"/>
        <v>0</v>
      </c>
      <c r="AE1126" s="136">
        <f t="shared" si="803"/>
        <v>0</v>
      </c>
      <c r="AF1126" s="136">
        <f t="shared" si="803"/>
        <v>0</v>
      </c>
      <c r="AG1126" s="136">
        <f t="shared" si="803"/>
        <v>0</v>
      </c>
      <c r="AH1126" s="136">
        <f t="shared" si="803"/>
        <v>116.66142639898806</v>
      </c>
      <c r="AI1126" s="136">
        <f t="shared" si="803"/>
        <v>19.125902683000003</v>
      </c>
      <c r="AJ1126" s="136">
        <f t="shared" si="803"/>
        <v>26.816005515000001</v>
      </c>
      <c r="AK1126" s="136">
        <f t="shared" si="803"/>
        <v>7692.207529999996</v>
      </c>
      <c r="AL1126" s="136">
        <f t="shared" si="803"/>
        <v>2.2784999999999997</v>
      </c>
      <c r="AM1126" s="136">
        <f t="shared" si="803"/>
        <v>78.539500000000004</v>
      </c>
      <c r="AN1126" s="136">
        <f t="shared" si="803"/>
        <v>0</v>
      </c>
      <c r="AO1126" s="136">
        <f t="shared" si="803"/>
        <v>0</v>
      </c>
    </row>
    <row r="1127" spans="1:41" x14ac:dyDescent="0.25">
      <c r="A1127" s="130">
        <f>1+A1125</f>
        <v>11</v>
      </c>
      <c r="B1127" s="127" t="str">
        <f>B748</f>
        <v>9TH FLOOR</v>
      </c>
      <c r="C1127" s="131"/>
      <c r="D1127" s="131"/>
      <c r="E1127" s="131"/>
      <c r="F1127" s="132"/>
      <c r="G1127" s="132"/>
      <c r="H1127" s="132"/>
      <c r="I1127" s="132">
        <f t="shared" ref="I1127:AO1127" si="804">I832</f>
        <v>171.71500000000009</v>
      </c>
      <c r="J1127" s="132">
        <f t="shared" si="804"/>
        <v>81.415000000000006</v>
      </c>
      <c r="K1127" s="132">
        <f t="shared" si="804"/>
        <v>81.415000000000006</v>
      </c>
      <c r="L1127" s="132">
        <f t="shared" si="804"/>
        <v>2.5317499999999997</v>
      </c>
      <c r="M1127" s="132">
        <f t="shared" si="804"/>
        <v>0</v>
      </c>
      <c r="N1127" s="132">
        <f t="shared" si="804"/>
        <v>0</v>
      </c>
      <c r="O1127" s="132">
        <f t="shared" si="804"/>
        <v>0</v>
      </c>
      <c r="P1127" s="132">
        <f t="shared" si="804"/>
        <v>44.314</v>
      </c>
      <c r="Q1127" s="132">
        <f t="shared" si="804"/>
        <v>23.809000000000001</v>
      </c>
      <c r="R1127" s="132">
        <f t="shared" si="804"/>
        <v>23.809000000000001</v>
      </c>
      <c r="S1127" s="132">
        <f t="shared" si="804"/>
        <v>94.967399999999984</v>
      </c>
      <c r="T1127" s="132">
        <f t="shared" si="804"/>
        <v>61.289999999999992</v>
      </c>
      <c r="U1127" s="132">
        <f t="shared" si="804"/>
        <v>61.289999999999992</v>
      </c>
      <c r="V1127" s="132">
        <f t="shared" si="804"/>
        <v>0</v>
      </c>
      <c r="W1127" s="132">
        <f t="shared" si="804"/>
        <v>0</v>
      </c>
      <c r="X1127" s="132">
        <f t="shared" si="804"/>
        <v>0</v>
      </c>
      <c r="Y1127" s="132">
        <f t="shared" si="804"/>
        <v>0</v>
      </c>
      <c r="Z1127" s="132">
        <f t="shared" si="804"/>
        <v>0</v>
      </c>
      <c r="AA1127" s="132">
        <f t="shared" si="804"/>
        <v>0</v>
      </c>
      <c r="AB1127" s="132">
        <f t="shared" si="804"/>
        <v>0</v>
      </c>
      <c r="AC1127" s="132">
        <f t="shared" si="804"/>
        <v>0</v>
      </c>
      <c r="AD1127" s="132">
        <f t="shared" si="804"/>
        <v>0</v>
      </c>
      <c r="AE1127" s="132">
        <f t="shared" si="804"/>
        <v>0</v>
      </c>
      <c r="AF1127" s="132">
        <f t="shared" si="804"/>
        <v>0</v>
      </c>
      <c r="AG1127" s="132">
        <f t="shared" si="804"/>
        <v>0</v>
      </c>
      <c r="AH1127" s="132">
        <f t="shared" si="804"/>
        <v>95.636038285357088</v>
      </c>
      <c r="AI1127" s="132">
        <f t="shared" si="804"/>
        <v>19.183998033000002</v>
      </c>
      <c r="AJ1127" s="132">
        <f t="shared" si="804"/>
        <v>29.247914621250001</v>
      </c>
      <c r="AK1127" s="132">
        <f t="shared" si="804"/>
        <v>8373.9890599999944</v>
      </c>
      <c r="AL1127" s="132">
        <f t="shared" si="804"/>
        <v>2.5317499999999997</v>
      </c>
      <c r="AM1127" s="132">
        <f t="shared" si="804"/>
        <v>0</v>
      </c>
      <c r="AN1127" s="132">
        <f t="shared" si="804"/>
        <v>0</v>
      </c>
      <c r="AO1127" s="132">
        <f t="shared" si="804"/>
        <v>0</v>
      </c>
    </row>
    <row r="1128" spans="1:41" x14ac:dyDescent="0.25">
      <c r="A1128" s="130">
        <f t="shared" si="795"/>
        <v>12</v>
      </c>
      <c r="B1128" s="127" t="str">
        <f>B836</f>
        <v>10TH FLOOR</v>
      </c>
      <c r="C1128" s="131"/>
      <c r="D1128" s="131"/>
      <c r="E1128" s="131"/>
      <c r="F1128" s="132"/>
      <c r="G1128" s="132"/>
      <c r="H1128" s="132"/>
      <c r="I1128" s="132">
        <f t="shared" ref="I1128:AO1128" si="805">I920</f>
        <v>171.71500000000009</v>
      </c>
      <c r="J1128" s="132">
        <f t="shared" si="805"/>
        <v>81.415000000000006</v>
      </c>
      <c r="K1128" s="132">
        <f t="shared" si="805"/>
        <v>81.415000000000006</v>
      </c>
      <c r="L1128" s="132">
        <f t="shared" si="805"/>
        <v>2.5317499999999997</v>
      </c>
      <c r="M1128" s="132">
        <f t="shared" si="805"/>
        <v>0</v>
      </c>
      <c r="N1128" s="132">
        <f t="shared" si="805"/>
        <v>0</v>
      </c>
      <c r="O1128" s="132">
        <f t="shared" si="805"/>
        <v>0</v>
      </c>
      <c r="P1128" s="132">
        <f t="shared" si="805"/>
        <v>44.314</v>
      </c>
      <c r="Q1128" s="132">
        <f t="shared" si="805"/>
        <v>23.809000000000001</v>
      </c>
      <c r="R1128" s="132">
        <f t="shared" si="805"/>
        <v>23.809000000000001</v>
      </c>
      <c r="S1128" s="132">
        <f t="shared" si="805"/>
        <v>94.967399999999984</v>
      </c>
      <c r="T1128" s="132">
        <f t="shared" si="805"/>
        <v>61.289999999999992</v>
      </c>
      <c r="U1128" s="132">
        <f t="shared" si="805"/>
        <v>61.289999999999992</v>
      </c>
      <c r="V1128" s="132">
        <f t="shared" si="805"/>
        <v>0</v>
      </c>
      <c r="W1128" s="132">
        <f t="shared" si="805"/>
        <v>0</v>
      </c>
      <c r="X1128" s="132">
        <f t="shared" si="805"/>
        <v>0</v>
      </c>
      <c r="Y1128" s="132">
        <f t="shared" si="805"/>
        <v>0</v>
      </c>
      <c r="Z1128" s="132">
        <f t="shared" si="805"/>
        <v>0</v>
      </c>
      <c r="AA1128" s="132">
        <f t="shared" si="805"/>
        <v>0</v>
      </c>
      <c r="AB1128" s="132">
        <f t="shared" si="805"/>
        <v>0</v>
      </c>
      <c r="AC1128" s="132">
        <f t="shared" si="805"/>
        <v>0</v>
      </c>
      <c r="AD1128" s="132">
        <f t="shared" si="805"/>
        <v>0</v>
      </c>
      <c r="AE1128" s="132">
        <f t="shared" si="805"/>
        <v>0</v>
      </c>
      <c r="AF1128" s="132">
        <f t="shared" si="805"/>
        <v>0</v>
      </c>
      <c r="AG1128" s="132">
        <f t="shared" si="805"/>
        <v>0</v>
      </c>
      <c r="AH1128" s="132">
        <f t="shared" si="805"/>
        <v>95.636038285357088</v>
      </c>
      <c r="AI1128" s="132">
        <f t="shared" si="805"/>
        <v>19.183998033000002</v>
      </c>
      <c r="AJ1128" s="132">
        <f t="shared" si="805"/>
        <v>29.247914621250001</v>
      </c>
      <c r="AK1128" s="132">
        <f t="shared" si="805"/>
        <v>8373.9890599999944</v>
      </c>
      <c r="AL1128" s="132">
        <f t="shared" si="805"/>
        <v>2.5317499999999997</v>
      </c>
      <c r="AM1128" s="132">
        <f t="shared" si="805"/>
        <v>0</v>
      </c>
      <c r="AN1128" s="132">
        <f t="shared" si="805"/>
        <v>0</v>
      </c>
      <c r="AO1128" s="132">
        <f t="shared" si="805"/>
        <v>0</v>
      </c>
    </row>
    <row r="1129" spans="1:41" x14ac:dyDescent="0.25">
      <c r="A1129" s="130">
        <f t="shared" si="795"/>
        <v>13</v>
      </c>
      <c r="B1129" s="127" t="str">
        <f>B924</f>
        <v>11TH FLOOR</v>
      </c>
      <c r="C1129" s="131"/>
      <c r="D1129" s="131"/>
      <c r="E1129" s="131"/>
      <c r="F1129" s="132"/>
      <c r="G1129" s="132"/>
      <c r="H1129" s="132"/>
      <c r="I1129" s="132">
        <f t="shared" ref="I1129:AO1129" si="806">I1008</f>
        <v>171.71500000000009</v>
      </c>
      <c r="J1129" s="132">
        <f t="shared" si="806"/>
        <v>81.415000000000006</v>
      </c>
      <c r="K1129" s="132">
        <f t="shared" si="806"/>
        <v>81.415000000000006</v>
      </c>
      <c r="L1129" s="132">
        <f t="shared" si="806"/>
        <v>2.5317499999999997</v>
      </c>
      <c r="M1129" s="132">
        <f t="shared" si="806"/>
        <v>0</v>
      </c>
      <c r="N1129" s="132">
        <f t="shared" si="806"/>
        <v>0</v>
      </c>
      <c r="O1129" s="132">
        <f t="shared" si="806"/>
        <v>0</v>
      </c>
      <c r="P1129" s="132">
        <f t="shared" si="806"/>
        <v>44.314</v>
      </c>
      <c r="Q1129" s="132">
        <f t="shared" si="806"/>
        <v>23.809000000000001</v>
      </c>
      <c r="R1129" s="132">
        <f t="shared" si="806"/>
        <v>23.809000000000001</v>
      </c>
      <c r="S1129" s="132">
        <f t="shared" si="806"/>
        <v>94.967399999999984</v>
      </c>
      <c r="T1129" s="132">
        <f t="shared" si="806"/>
        <v>61.289999999999992</v>
      </c>
      <c r="U1129" s="132">
        <f t="shared" si="806"/>
        <v>61.289999999999992</v>
      </c>
      <c r="V1129" s="132">
        <f t="shared" si="806"/>
        <v>0</v>
      </c>
      <c r="W1129" s="132">
        <f t="shared" si="806"/>
        <v>0</v>
      </c>
      <c r="X1129" s="132">
        <f t="shared" si="806"/>
        <v>0</v>
      </c>
      <c r="Y1129" s="132">
        <f t="shared" si="806"/>
        <v>0</v>
      </c>
      <c r="Z1129" s="132">
        <f t="shared" si="806"/>
        <v>0</v>
      </c>
      <c r="AA1129" s="132">
        <f t="shared" si="806"/>
        <v>0</v>
      </c>
      <c r="AB1129" s="132">
        <f t="shared" si="806"/>
        <v>0</v>
      </c>
      <c r="AC1129" s="132">
        <f t="shared" si="806"/>
        <v>0</v>
      </c>
      <c r="AD1129" s="132">
        <f t="shared" si="806"/>
        <v>0</v>
      </c>
      <c r="AE1129" s="132">
        <f t="shared" si="806"/>
        <v>0</v>
      </c>
      <c r="AF1129" s="132">
        <f t="shared" si="806"/>
        <v>0</v>
      </c>
      <c r="AG1129" s="132">
        <f t="shared" si="806"/>
        <v>0</v>
      </c>
      <c r="AH1129" s="132">
        <f t="shared" si="806"/>
        <v>95.636038285357088</v>
      </c>
      <c r="AI1129" s="132">
        <f t="shared" si="806"/>
        <v>19.183998033000002</v>
      </c>
      <c r="AJ1129" s="132">
        <f t="shared" si="806"/>
        <v>29.247914621250001</v>
      </c>
      <c r="AK1129" s="132">
        <f t="shared" si="806"/>
        <v>8373.9890599999944</v>
      </c>
      <c r="AL1129" s="132">
        <f t="shared" si="806"/>
        <v>2.5317499999999997</v>
      </c>
      <c r="AM1129" s="132">
        <f t="shared" si="806"/>
        <v>0</v>
      </c>
      <c r="AN1129" s="132">
        <f t="shared" si="806"/>
        <v>0</v>
      </c>
      <c r="AO1129" s="132">
        <f t="shared" si="806"/>
        <v>0</v>
      </c>
    </row>
    <row r="1130" spans="1:41" x14ac:dyDescent="0.25">
      <c r="A1130" s="130">
        <f t="shared" si="795"/>
        <v>14</v>
      </c>
      <c r="B1130" s="127" t="str">
        <f>B1012</f>
        <v>12TH FLOOR</v>
      </c>
      <c r="C1130" s="131"/>
      <c r="D1130" s="131"/>
      <c r="E1130" s="131"/>
      <c r="F1130" s="132"/>
      <c r="G1130" s="132"/>
      <c r="H1130" s="132"/>
      <c r="I1130" s="132">
        <f t="shared" ref="I1130:AO1130" si="807">I1096</f>
        <v>171.71500000000009</v>
      </c>
      <c r="J1130" s="132">
        <f t="shared" si="807"/>
        <v>81.415000000000006</v>
      </c>
      <c r="K1130" s="132">
        <f t="shared" si="807"/>
        <v>81.415000000000006</v>
      </c>
      <c r="L1130" s="132">
        <f t="shared" si="807"/>
        <v>2.5317499999999997</v>
      </c>
      <c r="M1130" s="132">
        <f t="shared" si="807"/>
        <v>0</v>
      </c>
      <c r="N1130" s="132">
        <f t="shared" si="807"/>
        <v>0</v>
      </c>
      <c r="O1130" s="132">
        <f t="shared" si="807"/>
        <v>0</v>
      </c>
      <c r="P1130" s="132">
        <f t="shared" si="807"/>
        <v>44.314</v>
      </c>
      <c r="Q1130" s="132">
        <f t="shared" si="807"/>
        <v>23.809000000000001</v>
      </c>
      <c r="R1130" s="132">
        <f t="shared" si="807"/>
        <v>23.809000000000001</v>
      </c>
      <c r="S1130" s="132">
        <f t="shared" si="807"/>
        <v>94.967399999999984</v>
      </c>
      <c r="T1130" s="132">
        <f t="shared" si="807"/>
        <v>61.289999999999992</v>
      </c>
      <c r="U1130" s="132">
        <f t="shared" si="807"/>
        <v>61.289999999999992</v>
      </c>
      <c r="V1130" s="132">
        <f t="shared" si="807"/>
        <v>0</v>
      </c>
      <c r="W1130" s="132">
        <f t="shared" si="807"/>
        <v>0</v>
      </c>
      <c r="X1130" s="132">
        <f t="shared" si="807"/>
        <v>0</v>
      </c>
      <c r="Y1130" s="132">
        <f t="shared" si="807"/>
        <v>0</v>
      </c>
      <c r="Z1130" s="132">
        <f t="shared" si="807"/>
        <v>0</v>
      </c>
      <c r="AA1130" s="132">
        <f t="shared" si="807"/>
        <v>0</v>
      </c>
      <c r="AB1130" s="132">
        <f t="shared" si="807"/>
        <v>0</v>
      </c>
      <c r="AC1130" s="132">
        <f t="shared" si="807"/>
        <v>0</v>
      </c>
      <c r="AD1130" s="132">
        <f t="shared" si="807"/>
        <v>0</v>
      </c>
      <c r="AE1130" s="132">
        <f t="shared" si="807"/>
        <v>0</v>
      </c>
      <c r="AF1130" s="132">
        <f t="shared" si="807"/>
        <v>0</v>
      </c>
      <c r="AG1130" s="132">
        <f t="shared" si="807"/>
        <v>0</v>
      </c>
      <c r="AH1130" s="132">
        <f t="shared" si="807"/>
        <v>95.636038285357088</v>
      </c>
      <c r="AI1130" s="132">
        <f t="shared" si="807"/>
        <v>19.183998033000002</v>
      </c>
      <c r="AJ1130" s="132">
        <f t="shared" si="807"/>
        <v>29.247914621250001</v>
      </c>
      <c r="AK1130" s="132">
        <f t="shared" si="807"/>
        <v>8373.9890599999944</v>
      </c>
      <c r="AL1130" s="132">
        <f t="shared" si="807"/>
        <v>2.5317499999999997</v>
      </c>
      <c r="AM1130" s="132">
        <f t="shared" si="807"/>
        <v>0</v>
      </c>
      <c r="AN1130" s="132">
        <f t="shared" si="807"/>
        <v>0</v>
      </c>
      <c r="AO1130" s="132">
        <f t="shared" si="807"/>
        <v>0</v>
      </c>
    </row>
    <row r="1131" spans="1:41" x14ac:dyDescent="0.25">
      <c r="A1131" s="130">
        <f t="shared" si="795"/>
        <v>15</v>
      </c>
      <c r="B1131" s="137" t="str">
        <f>B1100</f>
        <v>TERRACE FLOOR</v>
      </c>
      <c r="C1131" s="131"/>
      <c r="D1131" s="131"/>
      <c r="E1131" s="131"/>
      <c r="F1131" s="132"/>
      <c r="G1131" s="132"/>
      <c r="H1131" s="132"/>
      <c r="I1131" s="132">
        <f t="shared" ref="I1131:AO1131" si="808">I1103</f>
        <v>0</v>
      </c>
      <c r="J1131" s="132">
        <f t="shared" si="808"/>
        <v>0</v>
      </c>
      <c r="K1131" s="132">
        <f t="shared" si="808"/>
        <v>0</v>
      </c>
      <c r="L1131" s="132">
        <f t="shared" si="808"/>
        <v>0</v>
      </c>
      <c r="M1131" s="132">
        <f t="shared" si="808"/>
        <v>0</v>
      </c>
      <c r="N1131" s="132">
        <f t="shared" si="808"/>
        <v>0</v>
      </c>
      <c r="O1131" s="132">
        <f t="shared" si="808"/>
        <v>0</v>
      </c>
      <c r="P1131" s="132">
        <f t="shared" si="808"/>
        <v>0</v>
      </c>
      <c r="Q1131" s="132">
        <f t="shared" si="808"/>
        <v>0</v>
      </c>
      <c r="R1131" s="132">
        <f t="shared" si="808"/>
        <v>0</v>
      </c>
      <c r="S1131" s="132">
        <f t="shared" si="808"/>
        <v>0</v>
      </c>
      <c r="T1131" s="132">
        <f t="shared" si="808"/>
        <v>0</v>
      </c>
      <c r="U1131" s="132">
        <f t="shared" si="808"/>
        <v>0</v>
      </c>
      <c r="V1131" s="132">
        <f t="shared" si="808"/>
        <v>0</v>
      </c>
      <c r="W1131" s="132">
        <f t="shared" si="808"/>
        <v>0</v>
      </c>
      <c r="X1131" s="132">
        <f t="shared" si="808"/>
        <v>0</v>
      </c>
      <c r="Y1131" s="132">
        <f t="shared" si="808"/>
        <v>0</v>
      </c>
      <c r="Z1131" s="132">
        <f t="shared" si="808"/>
        <v>0</v>
      </c>
      <c r="AA1131" s="132">
        <f t="shared" si="808"/>
        <v>0</v>
      </c>
      <c r="AB1131" s="132">
        <f t="shared" si="808"/>
        <v>0</v>
      </c>
      <c r="AC1131" s="132">
        <f t="shared" si="808"/>
        <v>0</v>
      </c>
      <c r="AD1131" s="132">
        <f t="shared" si="808"/>
        <v>859.62200000000007</v>
      </c>
      <c r="AE1131" s="132">
        <f t="shared" si="808"/>
        <v>1047.7184000000002</v>
      </c>
      <c r="AF1131" s="132">
        <f t="shared" si="808"/>
        <v>859.62200000000007</v>
      </c>
      <c r="AG1131" s="132">
        <f t="shared" si="808"/>
        <v>0</v>
      </c>
      <c r="AH1131" s="132">
        <f t="shared" si="808"/>
        <v>474.03775470380958</v>
      </c>
      <c r="AI1131" s="132">
        <f t="shared" si="808"/>
        <v>95.089042968000015</v>
      </c>
      <c r="AJ1131" s="132">
        <f t="shared" si="808"/>
        <v>144.97271139</v>
      </c>
      <c r="AK1131" s="132">
        <f t="shared" si="808"/>
        <v>43230.390380000004</v>
      </c>
      <c r="AL1131" s="132">
        <f t="shared" si="808"/>
        <v>0</v>
      </c>
      <c r="AM1131" s="132">
        <f t="shared" si="808"/>
        <v>0</v>
      </c>
      <c r="AN1131" s="132">
        <f t="shared" si="808"/>
        <v>0</v>
      </c>
      <c r="AO1131" s="132">
        <f t="shared" si="808"/>
        <v>0</v>
      </c>
    </row>
    <row r="1132" spans="1:41" ht="15.6" thickBot="1" x14ac:dyDescent="0.3">
      <c r="A1132" s="130">
        <f t="shared" si="795"/>
        <v>16</v>
      </c>
      <c r="B1132" s="137" t="str">
        <f>B1106</f>
        <v>TOP TERRACE</v>
      </c>
      <c r="C1132" s="131"/>
      <c r="D1132" s="131"/>
      <c r="E1132" s="131"/>
      <c r="F1132" s="132"/>
      <c r="G1132" s="132"/>
      <c r="H1132" s="132"/>
      <c r="I1132" s="132">
        <f t="shared" ref="I1132:AO1132" si="809">I1110</f>
        <v>0</v>
      </c>
      <c r="J1132" s="132">
        <f t="shared" si="809"/>
        <v>0</v>
      </c>
      <c r="K1132" s="132">
        <f t="shared" si="809"/>
        <v>0</v>
      </c>
      <c r="L1132" s="132">
        <f t="shared" si="809"/>
        <v>0</v>
      </c>
      <c r="M1132" s="132">
        <f t="shared" si="809"/>
        <v>0</v>
      </c>
      <c r="N1132" s="132">
        <f t="shared" si="809"/>
        <v>0</v>
      </c>
      <c r="O1132" s="132">
        <f t="shared" si="809"/>
        <v>0</v>
      </c>
      <c r="P1132" s="132">
        <f t="shared" si="809"/>
        <v>0</v>
      </c>
      <c r="Q1132" s="132">
        <f t="shared" si="809"/>
        <v>0</v>
      </c>
      <c r="R1132" s="132">
        <f t="shared" si="809"/>
        <v>0</v>
      </c>
      <c r="S1132" s="132">
        <f t="shared" si="809"/>
        <v>0</v>
      </c>
      <c r="T1132" s="132">
        <f t="shared" si="809"/>
        <v>0</v>
      </c>
      <c r="U1132" s="132">
        <f t="shared" si="809"/>
        <v>0</v>
      </c>
      <c r="V1132" s="132">
        <f t="shared" si="809"/>
        <v>90.423999999999992</v>
      </c>
      <c r="W1132" s="132">
        <f t="shared" si="809"/>
        <v>126.69</v>
      </c>
      <c r="X1132" s="132">
        <f t="shared" si="809"/>
        <v>0</v>
      </c>
      <c r="Y1132" s="132">
        <f t="shared" si="809"/>
        <v>0</v>
      </c>
      <c r="Z1132" s="132">
        <f t="shared" si="809"/>
        <v>0</v>
      </c>
      <c r="AA1132" s="132">
        <f t="shared" si="809"/>
        <v>0</v>
      </c>
      <c r="AB1132" s="132">
        <f t="shared" si="809"/>
        <v>0</v>
      </c>
      <c r="AC1132" s="132">
        <f t="shared" si="809"/>
        <v>0</v>
      </c>
      <c r="AD1132" s="132">
        <f t="shared" si="809"/>
        <v>0</v>
      </c>
      <c r="AE1132" s="132">
        <f t="shared" si="809"/>
        <v>0</v>
      </c>
      <c r="AF1132" s="132">
        <f t="shared" si="809"/>
        <v>0</v>
      </c>
      <c r="AG1132" s="132">
        <f t="shared" si="809"/>
        <v>0</v>
      </c>
      <c r="AH1132" s="132">
        <f t="shared" si="809"/>
        <v>80.104753085000013</v>
      </c>
      <c r="AI1132" s="132">
        <f t="shared" si="809"/>
        <v>4.2489209800000012</v>
      </c>
      <c r="AJ1132" s="132">
        <f t="shared" si="809"/>
        <v>0</v>
      </c>
      <c r="AK1132" s="132">
        <f t="shared" si="809"/>
        <v>0</v>
      </c>
      <c r="AL1132" s="132">
        <f t="shared" si="809"/>
        <v>0</v>
      </c>
      <c r="AM1132" s="132">
        <f t="shared" si="809"/>
        <v>217.11399999999998</v>
      </c>
      <c r="AN1132" s="132">
        <f t="shared" si="809"/>
        <v>0</v>
      </c>
      <c r="AO1132" s="132">
        <f t="shared" si="809"/>
        <v>0</v>
      </c>
    </row>
    <row r="1133" spans="1:41" ht="15.6" thickBot="1" x14ac:dyDescent="0.3">
      <c r="A1133" s="138"/>
      <c r="B1133" s="139" t="s">
        <v>223</v>
      </c>
      <c r="C1133" s="140"/>
      <c r="D1133" s="140"/>
      <c r="E1133" s="140"/>
      <c r="F1133" s="141"/>
      <c r="G1133" s="141"/>
      <c r="H1133" s="141"/>
      <c r="I1133" s="142">
        <f t="shared" ref="I1133:AO1133" si="810">SUM(I1117:I1132)</f>
        <v>2051.6090000000013</v>
      </c>
      <c r="J1133" s="142">
        <f t="shared" si="810"/>
        <v>973.25899999999979</v>
      </c>
      <c r="K1133" s="142">
        <f t="shared" si="810"/>
        <v>973.25899999999979</v>
      </c>
      <c r="L1133" s="142">
        <f t="shared" si="810"/>
        <v>30.127749999999992</v>
      </c>
      <c r="M1133" s="142">
        <f t="shared" si="810"/>
        <v>571.49149999999986</v>
      </c>
      <c r="N1133" s="142">
        <f t="shared" si="810"/>
        <v>358.85899999999998</v>
      </c>
      <c r="O1133" s="142">
        <f t="shared" si="810"/>
        <v>358.85899999999998</v>
      </c>
      <c r="P1133" s="142">
        <f t="shared" si="810"/>
        <v>527.48300000000006</v>
      </c>
      <c r="Q1133" s="142">
        <f t="shared" si="810"/>
        <v>283.41800000000006</v>
      </c>
      <c r="R1133" s="142">
        <f t="shared" si="810"/>
        <v>283.41800000000006</v>
      </c>
      <c r="S1133" s="142">
        <f t="shared" si="810"/>
        <v>1131.3497999999997</v>
      </c>
      <c r="T1133" s="142">
        <f t="shared" si="810"/>
        <v>730.11599999999976</v>
      </c>
      <c r="U1133" s="142">
        <f t="shared" si="810"/>
        <v>730.11599999999976</v>
      </c>
      <c r="V1133" s="142">
        <f t="shared" si="810"/>
        <v>90.423999999999992</v>
      </c>
      <c r="W1133" s="142">
        <f t="shared" si="810"/>
        <v>126.69</v>
      </c>
      <c r="X1133" s="142">
        <f t="shared" si="810"/>
        <v>463.95499999999998</v>
      </c>
      <c r="Y1133" s="142">
        <f t="shared" si="810"/>
        <v>74.047500000000014</v>
      </c>
      <c r="Z1133" s="142">
        <f t="shared" si="810"/>
        <v>251.85299999999998</v>
      </c>
      <c r="AA1133" s="142">
        <f t="shared" si="810"/>
        <v>163.21199999999996</v>
      </c>
      <c r="AB1133" s="142">
        <f t="shared" si="810"/>
        <v>59.491</v>
      </c>
      <c r="AC1133" s="142">
        <f t="shared" si="810"/>
        <v>19.048500000000001</v>
      </c>
      <c r="AD1133" s="142">
        <f t="shared" si="810"/>
        <v>859.62200000000007</v>
      </c>
      <c r="AE1133" s="142">
        <f t="shared" si="810"/>
        <v>1047.7184000000002</v>
      </c>
      <c r="AF1133" s="142">
        <f t="shared" si="810"/>
        <v>859.62200000000007</v>
      </c>
      <c r="AG1133" s="142">
        <f t="shared" si="810"/>
        <v>0</v>
      </c>
      <c r="AH1133" s="142">
        <f t="shared" si="810"/>
        <v>2150.3979257267256</v>
      </c>
      <c r="AI1133" s="142">
        <f t="shared" si="810"/>
        <v>417.24638278400005</v>
      </c>
      <c r="AJ1133" s="142">
        <f t="shared" si="810"/>
        <v>559.74363943874994</v>
      </c>
      <c r="AK1133" s="142">
        <f t="shared" si="810"/>
        <v>161193.22945999994</v>
      </c>
      <c r="AL1133" s="142">
        <f t="shared" si="810"/>
        <v>30.127749999999992</v>
      </c>
      <c r="AM1133" s="142">
        <f>SUM(AM1117:AM1132)</f>
        <v>295.65350000000001</v>
      </c>
      <c r="AN1133" s="142">
        <f t="shared" si="810"/>
        <v>35.342125000000003</v>
      </c>
      <c r="AO1133" s="142">
        <f t="shared" si="810"/>
        <v>848.21100000000001</v>
      </c>
    </row>
    <row r="1135" spans="1:41" ht="15.6" thickBot="1" x14ac:dyDescent="0.3"/>
    <row r="1136" spans="1:41" ht="15.75" customHeight="1" x14ac:dyDescent="0.25">
      <c r="AG1136" s="236" t="s">
        <v>224</v>
      </c>
      <c r="AH1136" s="237"/>
      <c r="AI1136" s="237"/>
      <c r="AJ1136" s="237"/>
      <c r="AK1136" s="237"/>
      <c r="AL1136" s="237"/>
      <c r="AM1136" s="237"/>
      <c r="AN1136" s="237"/>
      <c r="AO1136" s="238"/>
    </row>
    <row r="1137" spans="1:42" ht="15.75" customHeight="1" thickBot="1" x14ac:dyDescent="0.3">
      <c r="AG1137" s="239"/>
      <c r="AH1137" s="240"/>
      <c r="AI1137" s="240"/>
      <c r="AJ1137" s="240"/>
      <c r="AK1137" s="240"/>
      <c r="AL1137" s="240"/>
      <c r="AM1137" s="240"/>
      <c r="AN1137" s="240"/>
      <c r="AO1137" s="241"/>
    </row>
    <row r="1138" spans="1:42" ht="30.6" thickBot="1" x14ac:dyDescent="0.3">
      <c r="A1138" s="118"/>
      <c r="B1138" s="119"/>
      <c r="D1138" s="143" t="s">
        <v>225</v>
      </c>
      <c r="F1138" s="1"/>
      <c r="G1138" s="1"/>
      <c r="AG1138" s="144" t="str">
        <f t="shared" ref="AG1138:AO1138" si="811">+AG5</f>
        <v>W/P .DR.FIXIT</v>
      </c>
      <c r="AH1138" s="145" t="str">
        <f t="shared" si="811"/>
        <v>CEMENT</v>
      </c>
      <c r="AI1138" s="145" t="str">
        <f t="shared" si="811"/>
        <v>RIVER SAND</v>
      </c>
      <c r="AJ1138" s="145" t="str">
        <f t="shared" si="811"/>
        <v>W/P COMP.</v>
      </c>
      <c r="AK1138" s="145" t="str">
        <f t="shared" si="811"/>
        <v>BRICKS ( 1"X9"X3.75" )</v>
      </c>
      <c r="AL1138" s="145" t="str">
        <f t="shared" si="811"/>
        <v>FILLING</v>
      </c>
      <c r="AM1138" s="145" t="str">
        <f t="shared" si="811"/>
        <v xml:space="preserve">CHEMICAL COAT </v>
      </c>
      <c r="AN1138" s="145" t="str">
        <f t="shared" si="811"/>
        <v>METAL</v>
      </c>
      <c r="AO1138" s="146" t="str">
        <f t="shared" si="811"/>
        <v>ROUGTH SHAHABAD</v>
      </c>
    </row>
    <row r="1139" spans="1:42" ht="60.6" thickBot="1" x14ac:dyDescent="0.3">
      <c r="A1139" s="147">
        <f t="shared" ref="A1139:B1154" si="812">A1117</f>
        <v>1</v>
      </c>
      <c r="B1139" s="148" t="str">
        <f t="shared" si="812"/>
        <v>LOWER GROUND FLOOR</v>
      </c>
      <c r="D1139" s="149">
        <f>(J1117+P1117+S1117+V1117+AB1117+AD1117)*50*10.764+Z1117*50*10.764</f>
        <v>135547.28459999998</v>
      </c>
      <c r="F1139" s="166" t="s">
        <v>3</v>
      </c>
      <c r="G1139" s="166" t="s">
        <v>4</v>
      </c>
      <c r="H1139" s="167" t="s">
        <v>228</v>
      </c>
      <c r="I1139" s="166" t="s">
        <v>229</v>
      </c>
      <c r="J1139" s="166" t="s">
        <v>31</v>
      </c>
      <c r="K1139" s="166" t="s">
        <v>32</v>
      </c>
      <c r="L1139" s="167" t="s">
        <v>235</v>
      </c>
      <c r="M1139" s="167" t="s">
        <v>239</v>
      </c>
      <c r="N1139" s="167" t="s">
        <v>240</v>
      </c>
      <c r="O1139" s="167" t="s">
        <v>238</v>
      </c>
      <c r="P1139" s="167" t="s">
        <v>237</v>
      </c>
      <c r="AG1139" s="150"/>
      <c r="AH1139" s="150">
        <f>AH42</f>
        <v>78085.900750000001</v>
      </c>
      <c r="AI1139" s="150">
        <f t="shared" ref="AI1139:AO1139" si="813">AI42</f>
        <v>133113.67857773852</v>
      </c>
      <c r="AJ1139" s="150">
        <f t="shared" si="813"/>
        <v>0</v>
      </c>
      <c r="AK1139" s="150">
        <f t="shared" si="813"/>
        <v>0</v>
      </c>
      <c r="AL1139" s="150">
        <f t="shared" si="813"/>
        <v>0</v>
      </c>
      <c r="AM1139" s="150">
        <f t="shared" si="813"/>
        <v>0</v>
      </c>
      <c r="AN1139" s="150">
        <f t="shared" si="813"/>
        <v>34967.473498233216</v>
      </c>
      <c r="AO1139" s="150">
        <f t="shared" si="813"/>
        <v>377074.91432519996</v>
      </c>
      <c r="AP1139" s="108">
        <f t="shared" ref="AP1139:AP1154" si="814">SUM(AG1139:AO1139)</f>
        <v>623241.96715117176</v>
      </c>
    </row>
    <row r="1140" spans="1:42" ht="15.6" thickBot="1" x14ac:dyDescent="0.3">
      <c r="A1140" s="147">
        <f t="shared" si="812"/>
        <v>2</v>
      </c>
      <c r="B1140" s="148" t="str">
        <f t="shared" si="812"/>
        <v>UPPER GROUND FLOOR</v>
      </c>
      <c r="D1140" s="149">
        <f t="shared" ref="D1140:D1154" si="815">(J1118+P1118+S1118+V1118+AB1118+AD1118)*50*10.764+Z1118*50*10.764</f>
        <v>1178.6579999999999</v>
      </c>
      <c r="F1140" s="161"/>
      <c r="G1140" s="161"/>
      <c r="H1140" s="161"/>
      <c r="I1140" s="161"/>
      <c r="J1140" s="161"/>
      <c r="K1140" s="161"/>
      <c r="L1140" s="168">
        <v>0.53800000000000003</v>
      </c>
      <c r="M1140" s="168">
        <v>0.4654445008890018</v>
      </c>
      <c r="N1140" s="168">
        <v>6.5162230124460263E-2</v>
      </c>
      <c r="O1140" s="168">
        <v>33</v>
      </c>
      <c r="P1140" s="168">
        <v>0.15</v>
      </c>
      <c r="AG1140" s="150"/>
      <c r="AH1140" s="150">
        <f t="shared" ref="AH1140:AO1140" si="816">AH48</f>
        <v>420.1570788690475</v>
      </c>
      <c r="AI1140" s="150">
        <f t="shared" si="816"/>
        <v>684.16364840989399</v>
      </c>
      <c r="AJ1140" s="150">
        <f t="shared" si="816"/>
        <v>69.45656249999999</v>
      </c>
      <c r="AK1140" s="150">
        <f t="shared" si="816"/>
        <v>1211.4860999999999</v>
      </c>
      <c r="AL1140" s="150">
        <f t="shared" si="816"/>
        <v>0</v>
      </c>
      <c r="AM1140" s="150">
        <f t="shared" si="816"/>
        <v>0</v>
      </c>
      <c r="AN1140" s="150">
        <f t="shared" si="816"/>
        <v>0</v>
      </c>
      <c r="AO1140" s="150">
        <f t="shared" si="816"/>
        <v>0</v>
      </c>
      <c r="AP1140" s="108">
        <f t="shared" si="814"/>
        <v>2385.263389778941</v>
      </c>
    </row>
    <row r="1141" spans="1:42" ht="15.6" thickBot="1" x14ac:dyDescent="0.3">
      <c r="A1141" s="147">
        <f t="shared" si="812"/>
        <v>3</v>
      </c>
      <c r="B1141" s="148" t="str">
        <f t="shared" si="812"/>
        <v>1ST FLOOR</v>
      </c>
      <c r="D1141" s="149">
        <f t="shared" si="815"/>
        <v>118776.64967999999</v>
      </c>
      <c r="F1141" s="161"/>
      <c r="G1141" s="161"/>
      <c r="H1141" s="161"/>
      <c r="I1141" s="161"/>
      <c r="J1141" s="161"/>
      <c r="K1141" s="161"/>
      <c r="L1141" s="168"/>
      <c r="M1141" s="168">
        <v>0.15200000000000002</v>
      </c>
      <c r="N1141" s="168">
        <v>2.1280000000000004E-2</v>
      </c>
      <c r="O1141" s="168"/>
      <c r="P1141" s="168"/>
      <c r="Q1141" s="4" t="s">
        <v>296</v>
      </c>
      <c r="AG1141" s="150"/>
      <c r="AH1141" s="150">
        <f t="shared" ref="AH1141:AO1141" si="817">AH136</f>
        <v>115090.95774557021</v>
      </c>
      <c r="AI1141" s="150">
        <f t="shared" si="817"/>
        <v>187408.59909381627</v>
      </c>
      <c r="AJ1141" s="150">
        <f t="shared" si="817"/>
        <v>19025.794641749995</v>
      </c>
      <c r="AK1141" s="150">
        <f t="shared" si="817"/>
        <v>290628.87710999994</v>
      </c>
      <c r="AL1141" s="150">
        <f t="shared" si="817"/>
        <v>5063.4999999999991</v>
      </c>
      <c r="AM1141" s="150">
        <f t="shared" si="817"/>
        <v>0</v>
      </c>
      <c r="AN1141" s="150">
        <f t="shared" si="817"/>
        <v>0</v>
      </c>
      <c r="AO1141" s="150">
        <f t="shared" si="817"/>
        <v>0</v>
      </c>
      <c r="AP1141" s="108">
        <f t="shared" si="814"/>
        <v>617217.7285911364</v>
      </c>
    </row>
    <row r="1142" spans="1:42" ht="15.6" thickBot="1" x14ac:dyDescent="0.3">
      <c r="A1142" s="147">
        <f t="shared" si="812"/>
        <v>4</v>
      </c>
      <c r="B1142" s="148" t="str">
        <f t="shared" si="812"/>
        <v>2NDFLOOR</v>
      </c>
      <c r="D1142" s="149">
        <f t="shared" si="815"/>
        <v>118776.64967999999</v>
      </c>
      <c r="F1142" s="161"/>
      <c r="G1142" s="161"/>
      <c r="H1142" s="161"/>
      <c r="I1142" s="161"/>
      <c r="J1142" s="161"/>
      <c r="K1142" s="161"/>
      <c r="L1142" s="168"/>
      <c r="M1142" s="168">
        <v>0.15200000000000002</v>
      </c>
      <c r="N1142" s="168">
        <v>2.1280000000000004E-2</v>
      </c>
      <c r="O1142" s="168"/>
      <c r="P1142" s="168"/>
      <c r="Q1142" s="4" t="s">
        <v>19</v>
      </c>
      <c r="AG1142" s="150"/>
      <c r="AH1142" s="150">
        <f t="shared" ref="AH1142:AO1142" si="818">AH223</f>
        <v>35384.753804724976</v>
      </c>
      <c r="AI1142" s="150">
        <f t="shared" si="818"/>
        <v>57618.837046113083</v>
      </c>
      <c r="AJ1142" s="150">
        <f t="shared" si="818"/>
        <v>5849.4869842500002</v>
      </c>
      <c r="AK1142" s="150">
        <f t="shared" si="818"/>
        <v>92111.666899999938</v>
      </c>
      <c r="AL1142" s="150">
        <f t="shared" si="818"/>
        <v>5063.4999999999991</v>
      </c>
      <c r="AM1142" s="150">
        <f t="shared" si="818"/>
        <v>0</v>
      </c>
      <c r="AN1142" s="150">
        <f t="shared" si="818"/>
        <v>0</v>
      </c>
      <c r="AO1142" s="150">
        <f t="shared" si="818"/>
        <v>0</v>
      </c>
      <c r="AP1142" s="108">
        <f t="shared" si="814"/>
        <v>196028.244735088</v>
      </c>
    </row>
    <row r="1143" spans="1:42" ht="15.6" thickBot="1" x14ac:dyDescent="0.3">
      <c r="A1143" s="147">
        <f t="shared" si="812"/>
        <v>5</v>
      </c>
      <c r="B1143" s="148" t="str">
        <f t="shared" si="812"/>
        <v>3RD FLOOR</v>
      </c>
      <c r="D1143" s="149">
        <f t="shared" si="815"/>
        <v>118778.80247999998</v>
      </c>
      <c r="F1143" s="163">
        <v>1</v>
      </c>
      <c r="G1143" s="161" t="s">
        <v>40</v>
      </c>
      <c r="H1143" s="161"/>
      <c r="I1143" s="161"/>
      <c r="J1143" s="161"/>
      <c r="K1143" s="161"/>
      <c r="L1143" s="162"/>
      <c r="M1143" s="162"/>
      <c r="N1143" s="162"/>
      <c r="O1143" s="162"/>
      <c r="P1143" s="162"/>
      <c r="AG1143" s="150"/>
      <c r="AH1143" s="150">
        <f t="shared" ref="AH1143:AO1143" si="819">AH310</f>
        <v>35385.33416558212</v>
      </c>
      <c r="AI1143" s="150">
        <f t="shared" si="819"/>
        <v>57619.782077915203</v>
      </c>
      <c r="AJ1143" s="150">
        <f t="shared" si="819"/>
        <v>5849.5829242500004</v>
      </c>
      <c r="AK1143" s="150">
        <f t="shared" si="819"/>
        <v>92113.879659999933</v>
      </c>
      <c r="AL1143" s="150">
        <f t="shared" si="819"/>
        <v>5063.4999999999991</v>
      </c>
      <c r="AM1143" s="150">
        <f t="shared" si="819"/>
        <v>0</v>
      </c>
      <c r="AN1143" s="150">
        <f t="shared" si="819"/>
        <v>0</v>
      </c>
      <c r="AO1143" s="150">
        <f t="shared" si="819"/>
        <v>0</v>
      </c>
      <c r="AP1143" s="108">
        <f t="shared" si="814"/>
        <v>196032.07882774726</v>
      </c>
    </row>
    <row r="1144" spans="1:42" ht="15.6" thickBot="1" x14ac:dyDescent="0.3">
      <c r="A1144" s="147">
        <f t="shared" si="812"/>
        <v>6</v>
      </c>
      <c r="B1144" s="148" t="str">
        <f t="shared" si="812"/>
        <v>4TH FLOOR</v>
      </c>
      <c r="D1144" s="149">
        <f t="shared" si="815"/>
        <v>118778.80247999998</v>
      </c>
      <c r="F1144" s="163">
        <v>2</v>
      </c>
      <c r="G1144" s="161" t="s">
        <v>58</v>
      </c>
      <c r="H1144" s="161">
        <f>+I1118</f>
        <v>4.3074999999999992</v>
      </c>
      <c r="I1144" s="161">
        <f>+J1144</f>
        <v>2.19</v>
      </c>
      <c r="J1144" s="161">
        <f>+J1118</f>
        <v>2.19</v>
      </c>
      <c r="K1144" s="161">
        <f>+K1118</f>
        <v>2.19</v>
      </c>
      <c r="L1144" s="162">
        <f t="shared" ref="L1144:L1159" si="820">+H1144*$L$1140</f>
        <v>2.3174349999999997</v>
      </c>
      <c r="M1144" s="162">
        <f t="shared" ref="M1144:M1152" si="821">+SUM(I1144:K1144)*$M$1140</f>
        <v>3.0579703708407417</v>
      </c>
      <c r="N1144" s="162">
        <f t="shared" ref="N1144:N1152" si="822">+SUM(I1144:K1144)*$N$1140</f>
        <v>0.42811585191770396</v>
      </c>
      <c r="O1144" s="162">
        <f t="shared" ref="O1144:O1152" si="823">+J1144*$O$1140</f>
        <v>72.27</v>
      </c>
      <c r="P1144" s="162">
        <f>+M1144*$P$1140</f>
        <v>0.45869555562611125</v>
      </c>
      <c r="AG1144" s="150"/>
      <c r="AH1144" s="150">
        <f t="shared" ref="AH1144:AO1144" si="824">AH398</f>
        <v>35385.33416558212</v>
      </c>
      <c r="AI1144" s="150">
        <f t="shared" si="824"/>
        <v>57619.782077915203</v>
      </c>
      <c r="AJ1144" s="150">
        <f t="shared" si="824"/>
        <v>5849.5829242500004</v>
      </c>
      <c r="AK1144" s="150">
        <f t="shared" si="824"/>
        <v>92113.879659999933</v>
      </c>
      <c r="AL1144" s="150">
        <f t="shared" si="824"/>
        <v>5063.4999999999991</v>
      </c>
      <c r="AM1144" s="150">
        <f t="shared" si="824"/>
        <v>0</v>
      </c>
      <c r="AN1144" s="150">
        <f t="shared" si="824"/>
        <v>0</v>
      </c>
      <c r="AO1144" s="150">
        <f t="shared" si="824"/>
        <v>0</v>
      </c>
      <c r="AP1144" s="108">
        <f t="shared" si="814"/>
        <v>196032.07882774726</v>
      </c>
    </row>
    <row r="1145" spans="1:42" ht="15.6" thickBot="1" x14ac:dyDescent="0.3">
      <c r="A1145" s="147">
        <f t="shared" si="812"/>
        <v>7</v>
      </c>
      <c r="B1145" s="148" t="str">
        <f t="shared" si="812"/>
        <v>5TH FLOOR</v>
      </c>
      <c r="D1145" s="149">
        <f t="shared" si="815"/>
        <v>118778.80247999998</v>
      </c>
      <c r="F1145" s="163">
        <v>3</v>
      </c>
      <c r="G1145" s="161" t="s">
        <v>61</v>
      </c>
      <c r="H1145" s="161">
        <f>+I1119+P1119+M1119</f>
        <v>787.51649999999995</v>
      </c>
      <c r="I1145" s="161">
        <f>+J1145</f>
        <v>525.36900000000003</v>
      </c>
      <c r="J1145" s="161">
        <f>+J1119+N1119+Q1119+T1119</f>
        <v>525.36900000000003</v>
      </c>
      <c r="K1145" s="161">
        <f>+K1119+O1119+R1119+U1119</f>
        <v>525.36900000000003</v>
      </c>
      <c r="L1145" s="162">
        <f t="shared" si="820"/>
        <v>423.683877</v>
      </c>
      <c r="M1145" s="162">
        <f t="shared" si="821"/>
        <v>733.59033596266192</v>
      </c>
      <c r="N1145" s="162">
        <f t="shared" si="822"/>
        <v>102.7026470347727</v>
      </c>
      <c r="O1145" s="162">
        <f t="shared" si="823"/>
        <v>17337.177</v>
      </c>
      <c r="P1145" s="162">
        <f t="shared" ref="P1145:P1151" si="825">+M1145*$P$1140</f>
        <v>110.03855039439928</v>
      </c>
      <c r="AG1145" s="150"/>
      <c r="AH1145" s="150">
        <f t="shared" ref="AH1145:AO1145" si="826">AH486</f>
        <v>35385.33416558212</v>
      </c>
      <c r="AI1145" s="150">
        <f t="shared" si="826"/>
        <v>57619.782077915203</v>
      </c>
      <c r="AJ1145" s="150">
        <f t="shared" si="826"/>
        <v>5849.5829242500004</v>
      </c>
      <c r="AK1145" s="150">
        <f t="shared" si="826"/>
        <v>92113.879659999933</v>
      </c>
      <c r="AL1145" s="150">
        <f t="shared" si="826"/>
        <v>5063.4999999999991</v>
      </c>
      <c r="AM1145" s="150">
        <f t="shared" si="826"/>
        <v>0</v>
      </c>
      <c r="AN1145" s="150">
        <f t="shared" si="826"/>
        <v>0</v>
      </c>
      <c r="AO1145" s="150">
        <f t="shared" si="826"/>
        <v>0</v>
      </c>
      <c r="AP1145" s="108">
        <f t="shared" si="814"/>
        <v>196032.07882774726</v>
      </c>
    </row>
    <row r="1146" spans="1:42" ht="15.6" thickBot="1" x14ac:dyDescent="0.3">
      <c r="A1146" s="147">
        <f t="shared" si="812"/>
        <v>8</v>
      </c>
      <c r="B1146" s="148" t="str">
        <f t="shared" si="812"/>
        <v>6TH FLOOR</v>
      </c>
      <c r="D1146" s="149">
        <f t="shared" si="815"/>
        <v>118778.80247999998</v>
      </c>
      <c r="F1146" s="163">
        <v>4</v>
      </c>
      <c r="G1146" s="161" t="s">
        <v>83</v>
      </c>
      <c r="H1146" s="161">
        <f t="shared" ref="H1146:H1152" si="827">+I1120+P1120</f>
        <v>216.02500000000009</v>
      </c>
      <c r="I1146" s="161">
        <f t="shared" ref="I1146:I1157" si="828">+J1146</f>
        <v>166.51</v>
      </c>
      <c r="J1146" s="161">
        <f t="shared" ref="J1146:K1152" si="829">+J1120+Q1120+T1120</f>
        <v>166.51</v>
      </c>
      <c r="K1146" s="161">
        <f t="shared" si="829"/>
        <v>166.51</v>
      </c>
      <c r="L1146" s="162">
        <f t="shared" si="820"/>
        <v>116.22145000000006</v>
      </c>
      <c r="M1146" s="162">
        <f t="shared" si="821"/>
        <v>232.50349152908305</v>
      </c>
      <c r="N1146" s="162">
        <f t="shared" si="822"/>
        <v>32.550488814071635</v>
      </c>
      <c r="O1146" s="162">
        <f t="shared" si="823"/>
        <v>5494.83</v>
      </c>
      <c r="P1146" s="162">
        <f t="shared" si="825"/>
        <v>34.875523729362456</v>
      </c>
      <c r="AG1146" s="150"/>
      <c r="AH1146" s="150">
        <f t="shared" ref="AH1146:AO1146" si="830">AH574</f>
        <v>35385.33416558212</v>
      </c>
      <c r="AI1146" s="150">
        <f t="shared" si="830"/>
        <v>57619.782077915203</v>
      </c>
      <c r="AJ1146" s="150">
        <f t="shared" si="830"/>
        <v>5849.5829242500004</v>
      </c>
      <c r="AK1146" s="150">
        <f t="shared" si="830"/>
        <v>92113.879659999933</v>
      </c>
      <c r="AL1146" s="150">
        <f t="shared" si="830"/>
        <v>5063.4999999999991</v>
      </c>
      <c r="AM1146" s="150">
        <f t="shared" si="830"/>
        <v>0</v>
      </c>
      <c r="AN1146" s="150">
        <f t="shared" si="830"/>
        <v>0</v>
      </c>
      <c r="AO1146" s="150">
        <f t="shared" si="830"/>
        <v>0</v>
      </c>
      <c r="AP1146" s="108">
        <f t="shared" si="814"/>
        <v>196032.07882774726</v>
      </c>
    </row>
    <row r="1147" spans="1:42" ht="15.6" thickBot="1" x14ac:dyDescent="0.3">
      <c r="A1147" s="147">
        <f t="shared" si="812"/>
        <v>10</v>
      </c>
      <c r="B1147" s="148" t="str">
        <f t="shared" si="812"/>
        <v>7TH FLOOR</v>
      </c>
      <c r="D1147" s="149">
        <f t="shared" si="815"/>
        <v>118778.80247999998</v>
      </c>
      <c r="F1147" s="163">
        <v>5</v>
      </c>
      <c r="G1147" s="161" t="s">
        <v>97</v>
      </c>
      <c r="H1147" s="161">
        <f t="shared" si="827"/>
        <v>216.02900000000008</v>
      </c>
      <c r="I1147" s="161">
        <f t="shared" si="828"/>
        <v>166.51400000000001</v>
      </c>
      <c r="J1147" s="161">
        <f t="shared" si="829"/>
        <v>166.51400000000001</v>
      </c>
      <c r="K1147" s="161">
        <f t="shared" si="829"/>
        <v>166.51400000000001</v>
      </c>
      <c r="L1147" s="162">
        <f t="shared" si="820"/>
        <v>116.22360200000006</v>
      </c>
      <c r="M1147" s="162">
        <f t="shared" si="821"/>
        <v>232.50907686309375</v>
      </c>
      <c r="N1147" s="162">
        <f t="shared" si="822"/>
        <v>32.551270760833134</v>
      </c>
      <c r="O1147" s="162">
        <f t="shared" si="823"/>
        <v>5494.9620000000004</v>
      </c>
      <c r="P1147" s="162">
        <f t="shared" si="825"/>
        <v>34.876361529464063</v>
      </c>
      <c r="AG1147" s="150"/>
      <c r="AH1147" s="150">
        <f t="shared" ref="AH1147:AO1147" si="831">AH662</f>
        <v>35385.33416558212</v>
      </c>
      <c r="AI1147" s="150">
        <f t="shared" si="831"/>
        <v>57619.782077915203</v>
      </c>
      <c r="AJ1147" s="150">
        <f t="shared" si="831"/>
        <v>5849.5829242500004</v>
      </c>
      <c r="AK1147" s="150">
        <f t="shared" si="831"/>
        <v>92113.879659999933</v>
      </c>
      <c r="AL1147" s="150">
        <f t="shared" si="831"/>
        <v>5063.4999999999991</v>
      </c>
      <c r="AM1147" s="150">
        <f t="shared" si="831"/>
        <v>0</v>
      </c>
      <c r="AN1147" s="150">
        <f t="shared" si="831"/>
        <v>0</v>
      </c>
      <c r="AO1147" s="150">
        <f t="shared" si="831"/>
        <v>0</v>
      </c>
      <c r="AP1147" s="108">
        <f t="shared" si="814"/>
        <v>196032.07882774726</v>
      </c>
    </row>
    <row r="1148" spans="1:42" s="93" customFormat="1" ht="15.6" thickBot="1" x14ac:dyDescent="0.3">
      <c r="A1148" s="151">
        <f t="shared" si="812"/>
        <v>9</v>
      </c>
      <c r="B1148" s="152" t="str">
        <f t="shared" si="812"/>
        <v>8TH FLOOR(REFUGE)</v>
      </c>
      <c r="C1148" s="153"/>
      <c r="D1148" s="149">
        <f t="shared" si="815"/>
        <v>140868.68327999997</v>
      </c>
      <c r="E1148" s="153"/>
      <c r="F1148" s="163">
        <v>6</v>
      </c>
      <c r="G1148" s="161" t="s">
        <v>109</v>
      </c>
      <c r="H1148" s="161">
        <f t="shared" si="827"/>
        <v>216.02900000000008</v>
      </c>
      <c r="I1148" s="161">
        <f t="shared" si="828"/>
        <v>166.51400000000001</v>
      </c>
      <c r="J1148" s="161">
        <f t="shared" si="829"/>
        <v>166.51400000000001</v>
      </c>
      <c r="K1148" s="161">
        <f t="shared" si="829"/>
        <v>166.51400000000001</v>
      </c>
      <c r="L1148" s="162">
        <f t="shared" si="820"/>
        <v>116.22360200000006</v>
      </c>
      <c r="M1148" s="162">
        <f t="shared" si="821"/>
        <v>232.50907686309375</v>
      </c>
      <c r="N1148" s="162">
        <f t="shared" si="822"/>
        <v>32.551270760833134</v>
      </c>
      <c r="O1148" s="162">
        <f t="shared" si="823"/>
        <v>5494.9620000000004</v>
      </c>
      <c r="P1148" s="162">
        <f t="shared" si="825"/>
        <v>34.876361529464063</v>
      </c>
      <c r="Q1148" s="154"/>
      <c r="R1148" s="154"/>
      <c r="S1148" s="154"/>
      <c r="T1148" s="154"/>
      <c r="U1148" s="154"/>
      <c r="V1148" s="154"/>
      <c r="W1148" s="154"/>
      <c r="X1148" s="154"/>
      <c r="Y1148" s="154"/>
      <c r="Z1148" s="154"/>
      <c r="AA1148" s="154"/>
      <c r="AB1148" s="154"/>
      <c r="AC1148" s="154"/>
      <c r="AD1148" s="154"/>
      <c r="AE1148" s="154"/>
      <c r="AF1148" s="154"/>
      <c r="AG1148" s="155"/>
      <c r="AH1148" s="155">
        <f t="shared" ref="AH1148:AO1148" si="832">AH746</f>
        <v>43164.727767625584</v>
      </c>
      <c r="AI1148" s="155">
        <f t="shared" si="832"/>
        <v>57445.29074399294</v>
      </c>
      <c r="AJ1148" s="155">
        <f t="shared" si="832"/>
        <v>5363.2011030000003</v>
      </c>
      <c r="AK1148" s="155">
        <f t="shared" si="832"/>
        <v>84614.282829999953</v>
      </c>
      <c r="AL1148" s="155">
        <f t="shared" si="832"/>
        <v>4556.9999999999991</v>
      </c>
      <c r="AM1148" s="155">
        <f t="shared" si="832"/>
        <v>59177.942459999998</v>
      </c>
      <c r="AN1148" s="155">
        <f t="shared" si="832"/>
        <v>0</v>
      </c>
      <c r="AO1148" s="155">
        <f t="shared" si="832"/>
        <v>0</v>
      </c>
      <c r="AP1148" s="108">
        <f>SUM(AG1148:AO1148)</f>
        <v>254322.44490461846</v>
      </c>
    </row>
    <row r="1149" spans="1:42" ht="15.6" thickBot="1" x14ac:dyDescent="0.3">
      <c r="A1149" s="147">
        <f t="shared" si="812"/>
        <v>11</v>
      </c>
      <c r="B1149" s="148" t="str">
        <f t="shared" si="812"/>
        <v>9TH FLOOR</v>
      </c>
      <c r="D1149" s="149">
        <f t="shared" si="815"/>
        <v>118778.80247999998</v>
      </c>
      <c r="F1149" s="163">
        <v>7</v>
      </c>
      <c r="G1149" s="161" t="s">
        <v>121</v>
      </c>
      <c r="H1149" s="161">
        <f t="shared" si="827"/>
        <v>216.02900000000008</v>
      </c>
      <c r="I1149" s="161">
        <f t="shared" si="828"/>
        <v>166.51400000000001</v>
      </c>
      <c r="J1149" s="161">
        <f t="shared" si="829"/>
        <v>166.51400000000001</v>
      </c>
      <c r="K1149" s="161">
        <f t="shared" si="829"/>
        <v>166.51400000000001</v>
      </c>
      <c r="L1149" s="162">
        <f t="shared" si="820"/>
        <v>116.22360200000006</v>
      </c>
      <c r="M1149" s="162">
        <f t="shared" si="821"/>
        <v>232.50907686309375</v>
      </c>
      <c r="N1149" s="162">
        <f t="shared" si="822"/>
        <v>32.551270760833134</v>
      </c>
      <c r="O1149" s="162">
        <f t="shared" si="823"/>
        <v>5494.9620000000004</v>
      </c>
      <c r="P1149" s="162">
        <f t="shared" si="825"/>
        <v>34.876361529464063</v>
      </c>
      <c r="AG1149" s="150"/>
      <c r="AH1149" s="150">
        <f t="shared" ref="AH1149:AO1149" si="833">AH834</f>
        <v>35385.33416558212</v>
      </c>
      <c r="AI1149" s="150">
        <f t="shared" si="833"/>
        <v>57619.782077915203</v>
      </c>
      <c r="AJ1149" s="150">
        <f t="shared" si="833"/>
        <v>5849.5829242500004</v>
      </c>
      <c r="AK1149" s="150">
        <f t="shared" si="833"/>
        <v>92113.879659999933</v>
      </c>
      <c r="AL1149" s="150">
        <f t="shared" si="833"/>
        <v>5063.4999999999991</v>
      </c>
      <c r="AM1149" s="150">
        <f t="shared" si="833"/>
        <v>0</v>
      </c>
      <c r="AN1149" s="150">
        <f t="shared" si="833"/>
        <v>0</v>
      </c>
      <c r="AO1149" s="150">
        <f t="shared" si="833"/>
        <v>0</v>
      </c>
      <c r="AP1149" s="108">
        <f t="shared" si="814"/>
        <v>196032.07882774726</v>
      </c>
    </row>
    <row r="1150" spans="1:42" ht="15.6" thickBot="1" x14ac:dyDescent="0.3">
      <c r="A1150" s="147">
        <f t="shared" si="812"/>
        <v>12</v>
      </c>
      <c r="B1150" s="148" t="str">
        <f t="shared" si="812"/>
        <v>10TH FLOOR</v>
      </c>
      <c r="D1150" s="149">
        <f t="shared" si="815"/>
        <v>118778.80247999998</v>
      </c>
      <c r="F1150" s="163">
        <v>8</v>
      </c>
      <c r="G1150" s="161" t="s">
        <v>133</v>
      </c>
      <c r="H1150" s="161">
        <f t="shared" si="827"/>
        <v>216.02900000000008</v>
      </c>
      <c r="I1150" s="161">
        <f t="shared" si="828"/>
        <v>166.51400000000001</v>
      </c>
      <c r="J1150" s="161">
        <f t="shared" si="829"/>
        <v>166.51400000000001</v>
      </c>
      <c r="K1150" s="161">
        <f t="shared" si="829"/>
        <v>166.51400000000001</v>
      </c>
      <c r="L1150" s="162">
        <f t="shared" si="820"/>
        <v>116.22360200000006</v>
      </c>
      <c r="M1150" s="162">
        <f t="shared" si="821"/>
        <v>232.50907686309375</v>
      </c>
      <c r="N1150" s="162">
        <f t="shared" si="822"/>
        <v>32.551270760833134</v>
      </c>
      <c r="O1150" s="162">
        <f t="shared" si="823"/>
        <v>5494.9620000000004</v>
      </c>
      <c r="P1150" s="162">
        <f t="shared" si="825"/>
        <v>34.876361529464063</v>
      </c>
      <c r="AG1150" s="150"/>
      <c r="AH1150" s="150">
        <f t="shared" ref="AH1150:AO1150" si="834">AH922</f>
        <v>35385.33416558212</v>
      </c>
      <c r="AI1150" s="150">
        <f t="shared" si="834"/>
        <v>57619.782077915203</v>
      </c>
      <c r="AJ1150" s="150">
        <f t="shared" si="834"/>
        <v>5849.5829242500004</v>
      </c>
      <c r="AK1150" s="150">
        <f t="shared" si="834"/>
        <v>92113.879659999933</v>
      </c>
      <c r="AL1150" s="150">
        <f t="shared" si="834"/>
        <v>5063.4999999999991</v>
      </c>
      <c r="AM1150" s="150">
        <f t="shared" si="834"/>
        <v>0</v>
      </c>
      <c r="AN1150" s="150">
        <f t="shared" si="834"/>
        <v>0</v>
      </c>
      <c r="AO1150" s="150">
        <f t="shared" si="834"/>
        <v>0</v>
      </c>
      <c r="AP1150" s="108">
        <f t="shared" si="814"/>
        <v>196032.07882774726</v>
      </c>
    </row>
    <row r="1151" spans="1:42" ht="15.6" thickBot="1" x14ac:dyDescent="0.3">
      <c r="A1151" s="147">
        <f t="shared" si="812"/>
        <v>13</v>
      </c>
      <c r="B1151" s="148" t="str">
        <f t="shared" si="812"/>
        <v>11TH FLOOR</v>
      </c>
      <c r="D1151" s="149">
        <f t="shared" si="815"/>
        <v>118778.80247999998</v>
      </c>
      <c r="F1151" s="163">
        <v>9</v>
      </c>
      <c r="G1151" s="161" t="s">
        <v>145</v>
      </c>
      <c r="H1151" s="161">
        <f t="shared" si="827"/>
        <v>216.02900000000008</v>
      </c>
      <c r="I1151" s="161">
        <f t="shared" si="828"/>
        <v>166.51400000000001</v>
      </c>
      <c r="J1151" s="161">
        <f t="shared" si="829"/>
        <v>166.51400000000001</v>
      </c>
      <c r="K1151" s="161">
        <f t="shared" si="829"/>
        <v>166.51400000000001</v>
      </c>
      <c r="L1151" s="162">
        <f t="shared" si="820"/>
        <v>116.22360200000006</v>
      </c>
      <c r="M1151" s="162">
        <f t="shared" si="821"/>
        <v>232.50907686309375</v>
      </c>
      <c r="N1151" s="162">
        <f t="shared" si="822"/>
        <v>32.551270760833134</v>
      </c>
      <c r="O1151" s="162">
        <f t="shared" si="823"/>
        <v>5494.9620000000004</v>
      </c>
      <c r="P1151" s="162">
        <f t="shared" si="825"/>
        <v>34.876361529464063</v>
      </c>
      <c r="AG1151" s="150"/>
      <c r="AH1151" s="150">
        <f t="shared" ref="AH1151:AO1151" si="835">AH1010</f>
        <v>35385.33416558212</v>
      </c>
      <c r="AI1151" s="150">
        <f t="shared" si="835"/>
        <v>57619.782077915203</v>
      </c>
      <c r="AJ1151" s="150">
        <f t="shared" si="835"/>
        <v>5849.5829242500004</v>
      </c>
      <c r="AK1151" s="150">
        <f t="shared" si="835"/>
        <v>92113.879659999933</v>
      </c>
      <c r="AL1151" s="150">
        <f t="shared" si="835"/>
        <v>5063.4999999999991</v>
      </c>
      <c r="AM1151" s="150">
        <f t="shared" si="835"/>
        <v>0</v>
      </c>
      <c r="AN1151" s="150">
        <f t="shared" si="835"/>
        <v>0</v>
      </c>
      <c r="AO1151" s="150">
        <f t="shared" si="835"/>
        <v>0</v>
      </c>
      <c r="AP1151" s="108">
        <f t="shared" si="814"/>
        <v>196032.07882774726</v>
      </c>
    </row>
    <row r="1152" spans="1:42" ht="15.6" thickBot="1" x14ac:dyDescent="0.3">
      <c r="A1152" s="147">
        <f t="shared" si="812"/>
        <v>14</v>
      </c>
      <c r="B1152" s="148" t="str">
        <f t="shared" si="812"/>
        <v>12TH FLOOR</v>
      </c>
      <c r="D1152" s="149">
        <f t="shared" si="815"/>
        <v>118778.80247999998</v>
      </c>
      <c r="F1152" s="163">
        <v>10</v>
      </c>
      <c r="G1152" s="165" t="s">
        <v>157</v>
      </c>
      <c r="H1152" s="161">
        <f t="shared" si="827"/>
        <v>198.47350000000006</v>
      </c>
      <c r="I1152" s="161">
        <f t="shared" si="828"/>
        <v>152.95699999999999</v>
      </c>
      <c r="J1152" s="161">
        <f t="shared" si="829"/>
        <v>152.95699999999999</v>
      </c>
      <c r="K1152" s="161">
        <f t="shared" si="829"/>
        <v>152.95699999999999</v>
      </c>
      <c r="L1152" s="164">
        <f t="shared" si="820"/>
        <v>106.77874300000003</v>
      </c>
      <c r="M1152" s="162">
        <f t="shared" si="821"/>
        <v>213.57898356743715</v>
      </c>
      <c r="N1152" s="162">
        <f t="shared" si="822"/>
        <v>29.901057699441203</v>
      </c>
      <c r="O1152" s="162">
        <f t="shared" si="823"/>
        <v>5047.5810000000001</v>
      </c>
      <c r="P1152" s="162">
        <f t="shared" ref="P1152:P1158" si="836">+M1152*$P$1140</f>
        <v>32.036847535115569</v>
      </c>
      <c r="AG1152" s="150"/>
      <c r="AH1152" s="150">
        <f t="shared" ref="AH1152:AO1152" si="837">AH1098</f>
        <v>35385.33416558212</v>
      </c>
      <c r="AI1152" s="150">
        <f t="shared" si="837"/>
        <v>57619.782077915203</v>
      </c>
      <c r="AJ1152" s="150">
        <f t="shared" si="837"/>
        <v>5849.5829242500004</v>
      </c>
      <c r="AK1152" s="150">
        <f t="shared" si="837"/>
        <v>92113.879659999933</v>
      </c>
      <c r="AL1152" s="150">
        <f t="shared" si="837"/>
        <v>5063.4999999999991</v>
      </c>
      <c r="AM1152" s="150">
        <f t="shared" si="837"/>
        <v>0</v>
      </c>
      <c r="AN1152" s="150">
        <f t="shared" si="837"/>
        <v>0</v>
      </c>
      <c r="AO1152" s="150">
        <f t="shared" si="837"/>
        <v>0</v>
      </c>
      <c r="AP1152" s="108">
        <f t="shared" si="814"/>
        <v>196032.07882774726</v>
      </c>
    </row>
    <row r="1153" spans="1:42" ht="15.6" thickBot="1" x14ac:dyDescent="0.3">
      <c r="A1153" s="147">
        <f t="shared" si="812"/>
        <v>15</v>
      </c>
      <c r="B1153" s="148" t="str">
        <f t="shared" si="812"/>
        <v>TERRACE FLOOR</v>
      </c>
      <c r="D1153" s="149">
        <f t="shared" si="815"/>
        <v>462648.56040000002</v>
      </c>
      <c r="F1153" s="163">
        <v>11</v>
      </c>
      <c r="G1153" s="165" t="s">
        <v>19</v>
      </c>
      <c r="H1153" s="161">
        <f>+AB1126+AC1126</f>
        <v>78.539500000000004</v>
      </c>
      <c r="I1153" s="161"/>
      <c r="J1153" s="161"/>
      <c r="K1153" s="161">
        <f>+AB1126+AC1126</f>
        <v>78.539500000000004</v>
      </c>
      <c r="L1153" s="164">
        <f t="shared" si="820"/>
        <v>42.254251000000004</v>
      </c>
      <c r="M1153" s="162">
        <f>+K1153*$M$1142</f>
        <v>11.938004000000003</v>
      </c>
      <c r="N1153" s="162">
        <f>+K1153*$N$1142</f>
        <v>1.6713205600000003</v>
      </c>
      <c r="O1153" s="162"/>
      <c r="P1153" s="162">
        <f t="shared" si="836"/>
        <v>1.7907006000000003</v>
      </c>
      <c r="AG1153" s="150"/>
      <c r="AH1153" s="150">
        <f t="shared" ref="AH1153:AO1153" si="838">AH1105</f>
        <v>175393.96924040955</v>
      </c>
      <c r="AI1153" s="150">
        <f t="shared" si="838"/>
        <v>285603.13258939935</v>
      </c>
      <c r="AJ1153" s="150">
        <f t="shared" si="838"/>
        <v>28994.542278000001</v>
      </c>
      <c r="AK1153" s="150">
        <f t="shared" si="838"/>
        <v>475534.29418000003</v>
      </c>
      <c r="AL1153" s="150">
        <f t="shared" si="838"/>
        <v>0</v>
      </c>
      <c r="AM1153" s="150">
        <f t="shared" si="838"/>
        <v>0</v>
      </c>
      <c r="AN1153" s="150">
        <f t="shared" si="838"/>
        <v>0</v>
      </c>
      <c r="AO1153" s="150">
        <f t="shared" si="838"/>
        <v>0</v>
      </c>
      <c r="AP1153" s="108">
        <f t="shared" si="814"/>
        <v>965525.93828780891</v>
      </c>
    </row>
    <row r="1154" spans="1:42" ht="15.6" thickBot="1" x14ac:dyDescent="0.3">
      <c r="A1154" s="147">
        <f t="shared" si="812"/>
        <v>16</v>
      </c>
      <c r="B1154" s="148" t="str">
        <f t="shared" si="812"/>
        <v>TOP TERRACE</v>
      </c>
      <c r="D1154" s="149">
        <f t="shared" si="815"/>
        <v>48666.196799999998</v>
      </c>
      <c r="F1154" s="163">
        <v>12</v>
      </c>
      <c r="G1154" s="161" t="s">
        <v>169</v>
      </c>
      <c r="H1154" s="161">
        <f>+I1127+P1127</f>
        <v>216.02900000000008</v>
      </c>
      <c r="I1154" s="161">
        <f t="shared" si="828"/>
        <v>166.51400000000001</v>
      </c>
      <c r="J1154" s="161">
        <f t="shared" ref="J1154:K1157" si="839">+J1127+Q1127+T1127</f>
        <v>166.51400000000001</v>
      </c>
      <c r="K1154" s="161">
        <f t="shared" si="839"/>
        <v>166.51400000000001</v>
      </c>
      <c r="L1154" s="164">
        <f t="shared" si="820"/>
        <v>116.22360200000006</v>
      </c>
      <c r="M1154" s="162">
        <f>+SUM(I1154:K1154)*$M$1140</f>
        <v>232.50907686309375</v>
      </c>
      <c r="N1154" s="162">
        <f>+SUM(I1154:K1154)*$N$1140</f>
        <v>32.551270760833134</v>
      </c>
      <c r="O1154" s="162">
        <f t="shared" ref="O1154:O1159" si="840">+J1154*$O$1140</f>
        <v>5494.9620000000004</v>
      </c>
      <c r="P1154" s="162">
        <f t="shared" si="836"/>
        <v>34.876361529464063</v>
      </c>
      <c r="AG1154" s="150"/>
      <c r="AH1154" s="150">
        <f t="shared" ref="AH1154:AO1154" si="841">AH1112</f>
        <v>29638.758641450004</v>
      </c>
      <c r="AI1154" s="150">
        <f t="shared" si="841"/>
        <v>12761.776795053007</v>
      </c>
      <c r="AJ1154" s="150">
        <f t="shared" si="841"/>
        <v>0</v>
      </c>
      <c r="AK1154" s="150">
        <f t="shared" si="841"/>
        <v>0</v>
      </c>
      <c r="AL1154" s="150">
        <f t="shared" si="841"/>
        <v>0</v>
      </c>
      <c r="AM1154" s="150">
        <f t="shared" si="841"/>
        <v>163591.05671999996</v>
      </c>
      <c r="AN1154" s="150">
        <f t="shared" si="841"/>
        <v>0</v>
      </c>
      <c r="AO1154" s="150">
        <f t="shared" si="841"/>
        <v>0</v>
      </c>
      <c r="AP1154" s="108">
        <f t="shared" si="814"/>
        <v>205991.59215650297</v>
      </c>
    </row>
    <row r="1155" spans="1:42" ht="15.6" thickBot="1" x14ac:dyDescent="0.3">
      <c r="A1155" s="138"/>
      <c r="B1155" s="139" t="s">
        <v>223</v>
      </c>
      <c r="D1155" s="156">
        <f>SUM(D1139:D1154)</f>
        <v>2095471.9047600001</v>
      </c>
      <c r="F1155" s="163">
        <v>13</v>
      </c>
      <c r="G1155" s="161" t="s">
        <v>181</v>
      </c>
      <c r="H1155" s="161">
        <f>+I1128+P1128</f>
        <v>216.02900000000008</v>
      </c>
      <c r="I1155" s="161">
        <f t="shared" si="828"/>
        <v>166.51400000000001</v>
      </c>
      <c r="J1155" s="161">
        <f t="shared" si="839"/>
        <v>166.51400000000001</v>
      </c>
      <c r="K1155" s="161">
        <f t="shared" si="839"/>
        <v>166.51400000000001</v>
      </c>
      <c r="L1155" s="164">
        <f t="shared" si="820"/>
        <v>116.22360200000006</v>
      </c>
      <c r="M1155" s="162">
        <f>+SUM(I1155:K1155)*$M$1140</f>
        <v>232.50907686309375</v>
      </c>
      <c r="N1155" s="162">
        <f>+SUM(I1155:K1155)*$N$1140</f>
        <v>32.551270760833134</v>
      </c>
      <c r="O1155" s="162">
        <f t="shared" si="840"/>
        <v>5494.9620000000004</v>
      </c>
      <c r="P1155" s="162">
        <f t="shared" si="836"/>
        <v>34.876361529464063</v>
      </c>
      <c r="AG1155" s="157">
        <f t="shared" ref="AG1155:AP1155" si="842">SUM(AG1139:AG1154)</f>
        <v>0</v>
      </c>
      <c r="AH1155" s="157">
        <f>SUM(AH1139:AH1154)</f>
        <v>795647.23251888854</v>
      </c>
      <c r="AI1155" s="157">
        <f t="shared" si="842"/>
        <v>1253213.5171957593</v>
      </c>
      <c r="AJ1155" s="157">
        <f t="shared" si="842"/>
        <v>111948.72788775002</v>
      </c>
      <c r="AK1155" s="157">
        <f t="shared" si="842"/>
        <v>1773125.5240599993</v>
      </c>
      <c r="AL1155" s="157">
        <f t="shared" si="842"/>
        <v>60255.499999999993</v>
      </c>
      <c r="AM1155" s="157">
        <f t="shared" si="842"/>
        <v>222768.99917999996</v>
      </c>
      <c r="AN1155" s="157">
        <f t="shared" si="842"/>
        <v>34967.473498233216</v>
      </c>
      <c r="AO1155" s="157">
        <f t="shared" si="842"/>
        <v>377074.91432519996</v>
      </c>
      <c r="AP1155" s="157">
        <f t="shared" si="842"/>
        <v>4629001.8886658298</v>
      </c>
    </row>
    <row r="1156" spans="1:42" x14ac:dyDescent="0.25">
      <c r="F1156" s="163">
        <v>14</v>
      </c>
      <c r="G1156" s="161" t="s">
        <v>193</v>
      </c>
      <c r="H1156" s="161">
        <f>+I1129+P1129</f>
        <v>216.02900000000008</v>
      </c>
      <c r="I1156" s="161">
        <f t="shared" si="828"/>
        <v>166.51400000000001</v>
      </c>
      <c r="J1156" s="161">
        <f t="shared" si="839"/>
        <v>166.51400000000001</v>
      </c>
      <c r="K1156" s="161">
        <f t="shared" si="839"/>
        <v>166.51400000000001</v>
      </c>
      <c r="L1156" s="164">
        <f t="shared" si="820"/>
        <v>116.22360200000006</v>
      </c>
      <c r="M1156" s="162">
        <f>+SUM(I1156:K1156)*$M$1140</f>
        <v>232.50907686309375</v>
      </c>
      <c r="N1156" s="162">
        <f>+SUM(I1156:K1156)*$N$1140</f>
        <v>32.551270760833134</v>
      </c>
      <c r="O1156" s="162">
        <f t="shared" si="840"/>
        <v>5494.9620000000004</v>
      </c>
      <c r="P1156" s="162">
        <f t="shared" si="836"/>
        <v>34.876361529464063</v>
      </c>
    </row>
    <row r="1157" spans="1:42" x14ac:dyDescent="0.25">
      <c r="F1157" s="163">
        <v>15</v>
      </c>
      <c r="G1157" s="161" t="s">
        <v>205</v>
      </c>
      <c r="H1157" s="161">
        <f>+I1130+P1130</f>
        <v>216.02900000000008</v>
      </c>
      <c r="I1157" s="161">
        <f t="shared" si="828"/>
        <v>166.51400000000001</v>
      </c>
      <c r="J1157" s="161">
        <f t="shared" si="839"/>
        <v>166.51400000000001</v>
      </c>
      <c r="K1157" s="161">
        <f t="shared" si="839"/>
        <v>166.51400000000001</v>
      </c>
      <c r="L1157" s="164">
        <f t="shared" si="820"/>
        <v>116.22360200000006</v>
      </c>
      <c r="M1157" s="162">
        <f>+SUM(I1157:K1157)*$M$1140</f>
        <v>232.50907686309375</v>
      </c>
      <c r="N1157" s="162">
        <f>+SUM(I1157:K1157)*$N$1140</f>
        <v>32.551270760833134</v>
      </c>
      <c r="O1157" s="162">
        <f t="shared" si="840"/>
        <v>5494.9620000000004</v>
      </c>
      <c r="P1157" s="162">
        <f t="shared" si="836"/>
        <v>34.876361529464063</v>
      </c>
      <c r="AG1157" s="1" t="s">
        <v>226</v>
      </c>
      <c r="AI1157" s="108"/>
      <c r="AM1157" s="1" t="s">
        <v>226</v>
      </c>
      <c r="AO1157" s="1" t="b">
        <f>AP1155=SUM(AF1155:AO1155)</f>
        <v>1</v>
      </c>
      <c r="AP1157" s="108"/>
    </row>
    <row r="1158" spans="1:42" x14ac:dyDescent="0.25">
      <c r="F1158" s="163">
        <v>16</v>
      </c>
      <c r="G1158" s="161" t="s">
        <v>217</v>
      </c>
      <c r="H1158" s="161">
        <f>+AE1131</f>
        <v>1047.7184000000002</v>
      </c>
      <c r="I1158" s="161">
        <f>+AD1131</f>
        <v>859.62200000000007</v>
      </c>
      <c r="J1158" s="161">
        <f>+I1158</f>
        <v>859.62200000000007</v>
      </c>
      <c r="K1158" s="161">
        <f>+AF1131</f>
        <v>859.62200000000007</v>
      </c>
      <c r="L1158" s="162">
        <f t="shared" si="820"/>
        <v>563.67249920000017</v>
      </c>
      <c r="M1158" s="162">
        <f>+SUM(I1158:K1158)*$M$1140</f>
        <v>1200.3189982296165</v>
      </c>
      <c r="N1158" s="162">
        <f>+SUM(I1158:K1158)*$N$1140</f>
        <v>168.04465975214634</v>
      </c>
      <c r="O1158" s="162">
        <f t="shared" si="840"/>
        <v>28367.526000000002</v>
      </c>
      <c r="P1158" s="162">
        <f t="shared" si="836"/>
        <v>180.04784973444245</v>
      </c>
      <c r="AG1158" s="1" t="s">
        <v>227</v>
      </c>
      <c r="AI1158" s="108"/>
      <c r="AM1158" s="1" t="s">
        <v>227</v>
      </c>
    </row>
    <row r="1159" spans="1:42" x14ac:dyDescent="0.25">
      <c r="F1159" s="163">
        <v>17</v>
      </c>
      <c r="G1159" s="161" t="s">
        <v>241</v>
      </c>
      <c r="H1159" s="161">
        <f>+W1132</f>
        <v>126.69</v>
      </c>
      <c r="I1159" s="161">
        <f>+V1132</f>
        <v>90.423999999999992</v>
      </c>
      <c r="J1159" s="161"/>
      <c r="K1159" s="161">
        <f>+I1159</f>
        <v>90.423999999999992</v>
      </c>
      <c r="L1159" s="162">
        <f t="shared" si="820"/>
        <v>68.159220000000005</v>
      </c>
      <c r="M1159" s="162">
        <f>+SUM(I1159:K1159)*$M$1141</f>
        <v>27.488896</v>
      </c>
      <c r="N1159" s="162">
        <f>+SUM(I1159:K1159)*$N$1141</f>
        <v>3.8484454400000003</v>
      </c>
      <c r="O1159" s="162">
        <f t="shared" si="840"/>
        <v>0</v>
      </c>
      <c r="P1159" s="162">
        <f t="shared" ref="P1159" si="843">+M1159*$P$1140</f>
        <v>4.1233344000000001</v>
      </c>
    </row>
    <row r="1160" spans="1:42" x14ac:dyDescent="0.25">
      <c r="L1160" s="169">
        <f>+SUM(L1144:L1159)</f>
        <v>2369.0998932000007</v>
      </c>
      <c r="M1160" s="169">
        <f>+SUM(M1144:M1159)</f>
        <v>4515.0583714274835</v>
      </c>
      <c r="N1160" s="169">
        <f>+SUM(N1144:N1159)</f>
        <v>632.10817199984763</v>
      </c>
      <c r="O1160" s="169">
        <f>+SUM(O1144:O1159)</f>
        <v>105774.042</v>
      </c>
      <c r="P1160" s="169">
        <f>+SUM(P1144:P1159)</f>
        <v>677.25875571412246</v>
      </c>
      <c r="AI1160" s="158"/>
      <c r="AP1160" s="158"/>
    </row>
    <row r="1166" spans="1:42" x14ac:dyDescent="0.25">
      <c r="AJ1166" s="1" t="b">
        <f>AP1155=[2]ABSTRACT!F339</f>
        <v>1</v>
      </c>
    </row>
  </sheetData>
  <mergeCells count="107">
    <mergeCell ref="AH5:AH6"/>
    <mergeCell ref="AI5:AI6"/>
    <mergeCell ref="A2:AE2"/>
    <mergeCell ref="A3:AE3"/>
    <mergeCell ref="AG3:AJ4"/>
    <mergeCell ref="A4:A6"/>
    <mergeCell ref="B4:B6"/>
    <mergeCell ref="C4:C6"/>
    <mergeCell ref="D4:D6"/>
    <mergeCell ref="B8:G8"/>
    <mergeCell ref="B10:G10"/>
    <mergeCell ref="B40:G40"/>
    <mergeCell ref="AJ5:AJ6"/>
    <mergeCell ref="AK5:AK6"/>
    <mergeCell ref="AL5:AL6"/>
    <mergeCell ref="AM5:AM6"/>
    <mergeCell ref="AN5:AN6"/>
    <mergeCell ref="AO5:AO6"/>
    <mergeCell ref="I5:L5"/>
    <mergeCell ref="M5:O5"/>
    <mergeCell ref="P5:R5"/>
    <mergeCell ref="S5:U5"/>
    <mergeCell ref="V5:W5"/>
    <mergeCell ref="X5:Y5"/>
    <mergeCell ref="Z5:AA5"/>
    <mergeCell ref="AB5:AC5"/>
    <mergeCell ref="E4:E6"/>
    <mergeCell ref="F4:F6"/>
    <mergeCell ref="G4:G6"/>
    <mergeCell ref="H4:H6"/>
    <mergeCell ref="I4:AE4"/>
    <mergeCell ref="AD5:AF5"/>
    <mergeCell ref="AG5:AG6"/>
    <mergeCell ref="B49:G49"/>
    <mergeCell ref="B134:G134"/>
    <mergeCell ref="B135:E135"/>
    <mergeCell ref="B46:G46"/>
    <mergeCell ref="B47:E47"/>
    <mergeCell ref="B48:E48"/>
    <mergeCell ref="B41:E41"/>
    <mergeCell ref="B42:E42"/>
    <mergeCell ref="B43:G43"/>
    <mergeCell ref="B308:G308"/>
    <mergeCell ref="B309:E309"/>
    <mergeCell ref="B310:E310"/>
    <mergeCell ref="B222:E222"/>
    <mergeCell ref="B223:E223"/>
    <mergeCell ref="B224:G224"/>
    <mergeCell ref="B136:E136"/>
    <mergeCell ref="B137:G137"/>
    <mergeCell ref="B221:G221"/>
    <mergeCell ref="B485:E485"/>
    <mergeCell ref="B486:E486"/>
    <mergeCell ref="B488:G488"/>
    <mergeCell ref="B398:E398"/>
    <mergeCell ref="B400:G400"/>
    <mergeCell ref="B484:G484"/>
    <mergeCell ref="B312:G312"/>
    <mergeCell ref="B396:G396"/>
    <mergeCell ref="B397:E397"/>
    <mergeCell ref="B662:E662"/>
    <mergeCell ref="B664:G664"/>
    <mergeCell ref="B744:G744"/>
    <mergeCell ref="B576:G576"/>
    <mergeCell ref="B660:G660"/>
    <mergeCell ref="B661:E661"/>
    <mergeCell ref="B572:G572"/>
    <mergeCell ref="B573:E573"/>
    <mergeCell ref="B574:E574"/>
    <mergeCell ref="B836:G836"/>
    <mergeCell ref="B920:G920"/>
    <mergeCell ref="B921:E921"/>
    <mergeCell ref="B832:G832"/>
    <mergeCell ref="B833:E833"/>
    <mergeCell ref="B834:E834"/>
    <mergeCell ref="B745:E745"/>
    <mergeCell ref="B746:E746"/>
    <mergeCell ref="B748:G748"/>
    <mergeCell ref="B1096:G1096"/>
    <mergeCell ref="B1097:E1097"/>
    <mergeCell ref="B1098:E1098"/>
    <mergeCell ref="B1009:E1009"/>
    <mergeCell ref="B1010:E1010"/>
    <mergeCell ref="B1012:G1012"/>
    <mergeCell ref="B922:E922"/>
    <mergeCell ref="B924:G924"/>
    <mergeCell ref="B1008:G1008"/>
    <mergeCell ref="B1111:E1111"/>
    <mergeCell ref="B1112:E1112"/>
    <mergeCell ref="I1114:AE1114"/>
    <mergeCell ref="AG1114:AK1115"/>
    <mergeCell ref="AD1115:AF1115"/>
    <mergeCell ref="B1105:E1105"/>
    <mergeCell ref="B1106:G1106"/>
    <mergeCell ref="B1110:G1110"/>
    <mergeCell ref="B1100:G1100"/>
    <mergeCell ref="B1103:G1103"/>
    <mergeCell ref="B1104:E1104"/>
    <mergeCell ref="AG1136:AO1137"/>
    <mergeCell ref="I1115:L1115"/>
    <mergeCell ref="M1115:O1115"/>
    <mergeCell ref="P1115:R1115"/>
    <mergeCell ref="S1115:U1115"/>
    <mergeCell ref="V1115:W1115"/>
    <mergeCell ref="X1115:Y1115"/>
    <mergeCell ref="Z1115:AA1115"/>
    <mergeCell ref="AB1115:AC111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C6BA-AFDB-4600-8E97-9C94632EC515}">
  <dimension ref="A1:IF91"/>
  <sheetViews>
    <sheetView workbookViewId="0">
      <selection activeCell="Q13" sqref="Q13"/>
    </sheetView>
  </sheetViews>
  <sheetFormatPr defaultColWidth="9.44140625" defaultRowHeight="15.6" outlineLevelCol="1" x14ac:dyDescent="0.3"/>
  <cols>
    <col min="1" max="1" width="4.6640625" style="229" customWidth="1"/>
    <col min="2" max="2" width="44.109375" style="229" customWidth="1"/>
    <col min="3" max="3" width="13.6640625" style="204" customWidth="1"/>
    <col min="4" max="13" width="10.6640625" style="204" hidden="1" customWidth="1" outlineLevel="1"/>
    <col min="14" max="14" width="14.88671875" style="230" customWidth="1" collapsed="1"/>
    <col min="15" max="15" width="16" style="204" customWidth="1"/>
    <col min="16" max="16" width="18.33203125" style="204" customWidth="1"/>
    <col min="17" max="18" width="18.5546875" style="214" customWidth="1"/>
    <col min="19" max="19" width="13.88671875" style="231" customWidth="1"/>
    <col min="20" max="20" width="11.88671875" style="231" bestFit="1" customWidth="1"/>
    <col min="21" max="236" width="9.109375" style="231" customWidth="1"/>
    <col min="237" max="239" width="9.109375" style="203" customWidth="1"/>
    <col min="240" max="16384" width="9.44140625" style="203"/>
  </cols>
  <sheetData>
    <row r="1" spans="1:236" s="176" customFormat="1" ht="18" x14ac:dyDescent="0.3">
      <c r="A1" s="294" t="s">
        <v>252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36" s="177" customFormat="1" ht="18" x14ac:dyDescent="0.3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236" s="177" customFormat="1" ht="18.600000000000001" thickBot="1" x14ac:dyDescent="0.35">
      <c r="A3" s="294" t="s">
        <v>253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4" spans="1:236" s="184" customFormat="1" ht="29.4" thickTop="1" x14ac:dyDescent="0.3">
      <c r="A4" s="178" t="s">
        <v>3</v>
      </c>
      <c r="B4" s="179" t="s">
        <v>254</v>
      </c>
      <c r="C4" s="180" t="s">
        <v>8</v>
      </c>
      <c r="D4" s="181" t="s">
        <v>255</v>
      </c>
      <c r="E4" s="181" t="s">
        <v>256</v>
      </c>
      <c r="F4" s="181" t="s">
        <v>257</v>
      </c>
      <c r="G4" s="181" t="s">
        <v>258</v>
      </c>
      <c r="H4" s="181" t="s">
        <v>259</v>
      </c>
      <c r="I4" s="181" t="s">
        <v>260</v>
      </c>
      <c r="J4" s="181" t="s">
        <v>261</v>
      </c>
      <c r="K4" s="181" t="s">
        <v>262</v>
      </c>
      <c r="L4" s="181" t="s">
        <v>263</v>
      </c>
      <c r="M4" s="181" t="s">
        <v>264</v>
      </c>
      <c r="N4" s="182" t="s">
        <v>265</v>
      </c>
      <c r="O4" s="296" t="s">
        <v>266</v>
      </c>
      <c r="P4" s="297"/>
      <c r="Q4" s="183" t="s">
        <v>267</v>
      </c>
      <c r="R4" s="183" t="s">
        <v>267</v>
      </c>
    </row>
    <row r="5" spans="1:236" s="189" customFormat="1" x14ac:dyDescent="0.3">
      <c r="A5" s="185"/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 t="s">
        <v>268</v>
      </c>
      <c r="P5" s="188" t="s">
        <v>269</v>
      </c>
      <c r="Q5" s="188" t="s">
        <v>268</v>
      </c>
      <c r="R5" s="188" t="s">
        <v>269</v>
      </c>
    </row>
    <row r="6" spans="1:236" s="189" customFormat="1" x14ac:dyDescent="0.3">
      <c r="A6" s="190"/>
      <c r="B6" s="191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3"/>
      <c r="O6" s="194"/>
      <c r="P6" s="194"/>
      <c r="Q6" s="195"/>
      <c r="R6" s="195"/>
    </row>
    <row r="7" spans="1:236" ht="20.100000000000001" customHeight="1" x14ac:dyDescent="0.3">
      <c r="A7" s="196">
        <v>1</v>
      </c>
      <c r="B7" s="197" t="s">
        <v>270</v>
      </c>
      <c r="C7" s="198">
        <v>1339.2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00">
        <f>SUM(D7:M7)</f>
        <v>0</v>
      </c>
      <c r="O7" s="201">
        <f>C7-N7</f>
        <v>1339.2</v>
      </c>
      <c r="P7" s="201">
        <f>O7*10.764</f>
        <v>14415.148799999999</v>
      </c>
      <c r="Q7" s="202">
        <v>0</v>
      </c>
      <c r="R7" s="202">
        <v>0</v>
      </c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</row>
    <row r="8" spans="1:236" s="189" customFormat="1" x14ac:dyDescent="0.3">
      <c r="A8" s="190"/>
      <c r="B8" s="191"/>
      <c r="C8" s="192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  <c r="O8" s="194"/>
      <c r="P8" s="194"/>
      <c r="Q8" s="195"/>
      <c r="R8" s="195"/>
    </row>
    <row r="9" spans="1:236" ht="20.100000000000001" customHeight="1" x14ac:dyDescent="0.3">
      <c r="A9" s="196">
        <v>2</v>
      </c>
      <c r="B9" s="197" t="s">
        <v>271</v>
      </c>
      <c r="C9" s="198">
        <v>1339.2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200">
        <f>SUM(D9:M9)</f>
        <v>0</v>
      </c>
      <c r="O9" s="201">
        <f>C9-N9</f>
        <v>1339.2</v>
      </c>
      <c r="P9" s="201">
        <f>O9*10.764</f>
        <v>14415.148799999999</v>
      </c>
      <c r="Q9" s="202">
        <f t="shared" ref="Q9:R9" si="0">O9</f>
        <v>1339.2</v>
      </c>
      <c r="R9" s="202">
        <f t="shared" si="0"/>
        <v>14415.148799999999</v>
      </c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</row>
    <row r="10" spans="1:236" s="189" customFormat="1" x14ac:dyDescent="0.3">
      <c r="A10" s="190"/>
      <c r="B10" s="191"/>
      <c r="C10" s="192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200"/>
      <c r="O10" s="194"/>
      <c r="P10" s="194"/>
      <c r="Q10" s="195"/>
      <c r="R10" s="195"/>
    </row>
    <row r="11" spans="1:236" ht="20.100000000000001" customHeight="1" x14ac:dyDescent="0.3">
      <c r="A11" s="196">
        <v>3</v>
      </c>
      <c r="B11" s="197" t="s">
        <v>272</v>
      </c>
      <c r="C11" s="198">
        <v>1358.96</v>
      </c>
      <c r="D11" s="199">
        <v>1.56</v>
      </c>
      <c r="E11" s="199">
        <v>1.56</v>
      </c>
      <c r="F11" s="199">
        <v>1.56</v>
      </c>
      <c r="G11" s="199">
        <v>1.56</v>
      </c>
      <c r="H11" s="199"/>
      <c r="I11" s="199"/>
      <c r="J11" s="199"/>
      <c r="K11" s="199"/>
      <c r="L11" s="199"/>
      <c r="M11" s="199"/>
      <c r="N11" s="200">
        <f>SUM(D11:M11)</f>
        <v>6.24</v>
      </c>
      <c r="O11" s="201">
        <f>C11-N11</f>
        <v>1352.72</v>
      </c>
      <c r="P11" s="201">
        <f>O11*10.764</f>
        <v>14560.67808</v>
      </c>
      <c r="Q11" s="202">
        <f t="shared" ref="Q11:R11" si="1">O11</f>
        <v>1352.72</v>
      </c>
      <c r="R11" s="202">
        <f t="shared" si="1"/>
        <v>14560.67808</v>
      </c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</row>
    <row r="12" spans="1:236" ht="20.100000000000001" customHeight="1" x14ac:dyDescent="0.3">
      <c r="A12" s="190"/>
      <c r="B12" s="197"/>
      <c r="C12" s="198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200"/>
      <c r="O12" s="201"/>
      <c r="P12" s="201"/>
      <c r="Q12" s="195"/>
      <c r="R12" s="195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</row>
    <row r="13" spans="1:236" ht="20.100000000000001" customHeight="1" x14ac:dyDescent="0.3">
      <c r="A13" s="196">
        <v>4</v>
      </c>
      <c r="B13" s="197" t="s">
        <v>273</v>
      </c>
      <c r="C13" s="198">
        <v>1142.55</v>
      </c>
      <c r="D13" s="199">
        <v>1.56</v>
      </c>
      <c r="E13" s="199">
        <v>1.56</v>
      </c>
      <c r="F13" s="199">
        <v>9.65</v>
      </c>
      <c r="G13" s="199">
        <v>7.36</v>
      </c>
      <c r="H13" s="199">
        <v>27.96</v>
      </c>
      <c r="I13" s="199">
        <v>25.86</v>
      </c>
      <c r="J13" s="199">
        <v>1.56</v>
      </c>
      <c r="K13" s="199">
        <v>1.56</v>
      </c>
      <c r="L13" s="199">
        <v>37.61</v>
      </c>
      <c r="M13" s="199">
        <v>35.24</v>
      </c>
      <c r="N13" s="200">
        <f>SUM(D13:M13)</f>
        <v>149.92000000000002</v>
      </c>
      <c r="O13" s="201">
        <f>C13-N13</f>
        <v>992.62999999999988</v>
      </c>
      <c r="P13" s="201">
        <f t="shared" ref="P13:P41" si="2">O13*10.764</f>
        <v>10684.669319999997</v>
      </c>
      <c r="Q13" s="202">
        <f t="shared" ref="Q13:R13" si="3">O13</f>
        <v>992.62999999999988</v>
      </c>
      <c r="R13" s="202">
        <f t="shared" si="3"/>
        <v>10684.669319999997</v>
      </c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</row>
    <row r="14" spans="1:236" ht="20.100000000000001" customHeight="1" x14ac:dyDescent="0.3">
      <c r="A14" s="190"/>
      <c r="B14" s="197"/>
      <c r="C14" s="198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201"/>
      <c r="P14" s="201"/>
      <c r="Q14" s="195"/>
      <c r="R14" s="195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</row>
    <row r="15" spans="1:236" ht="20.100000000000001" customHeight="1" x14ac:dyDescent="0.3">
      <c r="A15" s="196">
        <v>5</v>
      </c>
      <c r="B15" s="197" t="s">
        <v>274</v>
      </c>
      <c r="C15" s="198">
        <v>1142.55</v>
      </c>
      <c r="D15" s="199">
        <v>1.56</v>
      </c>
      <c r="E15" s="199">
        <v>1.56</v>
      </c>
      <c r="F15" s="199">
        <v>9.65</v>
      </c>
      <c r="G15" s="199">
        <v>7.36</v>
      </c>
      <c r="H15" s="199">
        <v>27.96</v>
      </c>
      <c r="I15" s="199">
        <v>25.86</v>
      </c>
      <c r="J15" s="199">
        <v>1.56</v>
      </c>
      <c r="K15" s="199">
        <v>1.56</v>
      </c>
      <c r="L15" s="199">
        <v>37.61</v>
      </c>
      <c r="M15" s="199">
        <v>35.24</v>
      </c>
      <c r="N15" s="200">
        <f>SUM(D15:M15)</f>
        <v>149.92000000000002</v>
      </c>
      <c r="O15" s="201">
        <f>C15-N15</f>
        <v>992.62999999999988</v>
      </c>
      <c r="P15" s="201">
        <f t="shared" si="2"/>
        <v>10684.669319999997</v>
      </c>
      <c r="Q15" s="202">
        <f t="shared" ref="Q15:R15" si="4">O15</f>
        <v>992.62999999999988</v>
      </c>
      <c r="R15" s="202">
        <f t="shared" si="4"/>
        <v>10684.669319999997</v>
      </c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</row>
    <row r="16" spans="1:236" ht="20.100000000000001" customHeight="1" x14ac:dyDescent="0.3">
      <c r="A16" s="190"/>
      <c r="B16" s="197"/>
      <c r="C16" s="198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201"/>
      <c r="P16" s="201"/>
      <c r="Q16" s="195"/>
      <c r="R16" s="195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</row>
    <row r="17" spans="1:236" ht="20.100000000000001" customHeight="1" x14ac:dyDescent="0.3">
      <c r="A17" s="196">
        <v>6</v>
      </c>
      <c r="B17" s="197" t="s">
        <v>275</v>
      </c>
      <c r="C17" s="198">
        <v>1142.55</v>
      </c>
      <c r="D17" s="199">
        <v>1.56</v>
      </c>
      <c r="E17" s="199">
        <v>1.56</v>
      </c>
      <c r="F17" s="199">
        <v>9.65</v>
      </c>
      <c r="G17" s="199">
        <v>7.36</v>
      </c>
      <c r="H17" s="199">
        <v>27.96</v>
      </c>
      <c r="I17" s="199">
        <v>25.86</v>
      </c>
      <c r="J17" s="199">
        <v>1.56</v>
      </c>
      <c r="K17" s="199">
        <v>1.56</v>
      </c>
      <c r="L17" s="199">
        <v>37.61</v>
      </c>
      <c r="M17" s="199">
        <v>35.24</v>
      </c>
      <c r="N17" s="200">
        <f>SUM(D17:M17)</f>
        <v>149.92000000000002</v>
      </c>
      <c r="O17" s="201">
        <f>C17-N17</f>
        <v>992.62999999999988</v>
      </c>
      <c r="P17" s="201">
        <f t="shared" si="2"/>
        <v>10684.669319999997</v>
      </c>
      <c r="Q17" s="202">
        <f t="shared" ref="Q17:R17" si="5">O17</f>
        <v>992.62999999999988</v>
      </c>
      <c r="R17" s="202">
        <f t="shared" si="5"/>
        <v>10684.669319999997</v>
      </c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</row>
    <row r="18" spans="1:236" ht="20.100000000000001" customHeight="1" x14ac:dyDescent="0.3">
      <c r="A18" s="190"/>
      <c r="B18" s="197"/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200"/>
      <c r="O18" s="201"/>
      <c r="P18" s="201"/>
      <c r="Q18" s="195"/>
      <c r="R18" s="195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</row>
    <row r="19" spans="1:236" ht="20.100000000000001" customHeight="1" x14ac:dyDescent="0.3">
      <c r="A19" s="196">
        <v>7</v>
      </c>
      <c r="B19" s="197" t="s">
        <v>276</v>
      </c>
      <c r="C19" s="198">
        <v>1142.55</v>
      </c>
      <c r="D19" s="199">
        <v>1.56</v>
      </c>
      <c r="E19" s="199">
        <v>1.56</v>
      </c>
      <c r="F19" s="199">
        <v>9.65</v>
      </c>
      <c r="G19" s="199">
        <v>7.36</v>
      </c>
      <c r="H19" s="199">
        <v>27.96</v>
      </c>
      <c r="I19" s="199">
        <v>25.86</v>
      </c>
      <c r="J19" s="199">
        <v>1.56</v>
      </c>
      <c r="K19" s="199">
        <v>1.56</v>
      </c>
      <c r="L19" s="199">
        <v>37.61</v>
      </c>
      <c r="M19" s="199">
        <v>35.24</v>
      </c>
      <c r="N19" s="200">
        <f>SUM(D19:M19)</f>
        <v>149.92000000000002</v>
      </c>
      <c r="O19" s="201">
        <f>C19-N19</f>
        <v>992.62999999999988</v>
      </c>
      <c r="P19" s="201">
        <f t="shared" si="2"/>
        <v>10684.669319999997</v>
      </c>
      <c r="Q19" s="202">
        <f t="shared" ref="Q19:R19" si="6">O19</f>
        <v>992.62999999999988</v>
      </c>
      <c r="R19" s="202">
        <f t="shared" si="6"/>
        <v>10684.669319999997</v>
      </c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</row>
    <row r="20" spans="1:236" ht="20.100000000000001" customHeight="1" x14ac:dyDescent="0.3">
      <c r="A20" s="190"/>
      <c r="B20" s="197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00"/>
      <c r="O20" s="201"/>
      <c r="P20" s="201"/>
      <c r="Q20" s="195"/>
      <c r="R20" s="195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</row>
    <row r="21" spans="1:236" ht="20.100000000000001" customHeight="1" x14ac:dyDescent="0.3">
      <c r="A21" s="196">
        <v>8</v>
      </c>
      <c r="B21" s="197" t="s">
        <v>277</v>
      </c>
      <c r="C21" s="198">
        <v>1142.55</v>
      </c>
      <c r="D21" s="199">
        <v>1.56</v>
      </c>
      <c r="E21" s="199">
        <v>1.56</v>
      </c>
      <c r="F21" s="199">
        <v>9.65</v>
      </c>
      <c r="G21" s="199">
        <v>7.36</v>
      </c>
      <c r="H21" s="199">
        <v>27.96</v>
      </c>
      <c r="I21" s="199">
        <v>25.86</v>
      </c>
      <c r="J21" s="199">
        <v>1.56</v>
      </c>
      <c r="K21" s="199">
        <v>1.56</v>
      </c>
      <c r="L21" s="199">
        <v>37.61</v>
      </c>
      <c r="M21" s="199">
        <v>35.24</v>
      </c>
      <c r="N21" s="200">
        <f>SUM(D21:M21)</f>
        <v>149.92000000000002</v>
      </c>
      <c r="O21" s="201">
        <f>C21-N21</f>
        <v>992.62999999999988</v>
      </c>
      <c r="P21" s="201">
        <f t="shared" si="2"/>
        <v>10684.669319999997</v>
      </c>
      <c r="Q21" s="202">
        <f t="shared" ref="Q21:R21" si="7">O21</f>
        <v>992.62999999999988</v>
      </c>
      <c r="R21" s="202">
        <f t="shared" si="7"/>
        <v>10684.669319999997</v>
      </c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</row>
    <row r="22" spans="1:236" ht="20.100000000000001" customHeight="1" x14ac:dyDescent="0.3">
      <c r="A22" s="190"/>
      <c r="B22" s="197"/>
      <c r="C22" s="198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0"/>
      <c r="O22" s="201"/>
      <c r="P22" s="201"/>
      <c r="Q22" s="195"/>
      <c r="R22" s="195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</row>
    <row r="23" spans="1:236" ht="20.100000000000001" customHeight="1" x14ac:dyDescent="0.3">
      <c r="A23" s="196">
        <v>9</v>
      </c>
      <c r="B23" s="197" t="s">
        <v>278</v>
      </c>
      <c r="C23" s="204">
        <v>1058.73</v>
      </c>
      <c r="D23" s="199">
        <v>1.56</v>
      </c>
      <c r="E23" s="199">
        <v>1.56</v>
      </c>
      <c r="F23" s="199">
        <v>9.65</v>
      </c>
      <c r="G23" s="199">
        <v>7.36</v>
      </c>
      <c r="H23" s="199">
        <v>27.96</v>
      </c>
      <c r="I23" s="199">
        <v>25.86</v>
      </c>
      <c r="J23" s="199">
        <v>1.56</v>
      </c>
      <c r="K23" s="199">
        <v>1.56</v>
      </c>
      <c r="L23" s="199">
        <v>37.61</v>
      </c>
      <c r="M23" s="199">
        <v>35.24</v>
      </c>
      <c r="N23" s="200">
        <f>SUM(D23:M23)</f>
        <v>149.92000000000002</v>
      </c>
      <c r="O23" s="201">
        <f>C25-N25</f>
        <v>992.62999999999988</v>
      </c>
      <c r="P23" s="201">
        <f t="shared" si="2"/>
        <v>10684.669319999997</v>
      </c>
      <c r="Q23" s="202">
        <f t="shared" ref="Q23:R23" si="8">O23</f>
        <v>992.62999999999988</v>
      </c>
      <c r="R23" s="202">
        <f t="shared" si="8"/>
        <v>10684.669319999997</v>
      </c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</row>
    <row r="24" spans="1:236" ht="20.100000000000001" customHeight="1" x14ac:dyDescent="0.3">
      <c r="A24" s="190"/>
      <c r="B24" s="197"/>
      <c r="C24" s="198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200"/>
      <c r="O24" s="201"/>
      <c r="P24" s="201"/>
      <c r="Q24" s="195"/>
      <c r="R24" s="195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</row>
    <row r="25" spans="1:236" ht="20.100000000000001" customHeight="1" x14ac:dyDescent="0.3">
      <c r="A25" s="196">
        <v>10</v>
      </c>
      <c r="B25" s="197" t="s">
        <v>279</v>
      </c>
      <c r="C25" s="198">
        <v>1142.55</v>
      </c>
      <c r="D25" s="199">
        <v>1.56</v>
      </c>
      <c r="E25" s="199">
        <v>1.56</v>
      </c>
      <c r="F25" s="199">
        <v>9.65</v>
      </c>
      <c r="G25" s="199">
        <v>7.36</v>
      </c>
      <c r="H25" s="199">
        <v>27.96</v>
      </c>
      <c r="I25" s="199">
        <v>25.86</v>
      </c>
      <c r="J25" s="199">
        <v>1.56</v>
      </c>
      <c r="K25" s="199">
        <v>1.56</v>
      </c>
      <c r="L25" s="199">
        <v>37.61</v>
      </c>
      <c r="M25" s="199">
        <v>35.24</v>
      </c>
      <c r="N25" s="200">
        <f>SUM(D25:M25)</f>
        <v>149.92000000000002</v>
      </c>
      <c r="O25" s="201">
        <f>C27-N27</f>
        <v>992.62999999999988</v>
      </c>
      <c r="P25" s="201">
        <f>O25*10.764</f>
        <v>10684.669319999997</v>
      </c>
      <c r="Q25" s="202">
        <f t="shared" ref="Q25:R25" si="9">O25</f>
        <v>992.62999999999988</v>
      </c>
      <c r="R25" s="202">
        <f t="shared" si="9"/>
        <v>10684.669319999997</v>
      </c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</row>
    <row r="26" spans="1:236" s="189" customFormat="1" x14ac:dyDescent="0.3">
      <c r="A26" s="190"/>
      <c r="B26" s="191"/>
      <c r="C26" s="198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  <c r="O26" s="201"/>
      <c r="P26" s="194"/>
      <c r="Q26" s="195"/>
      <c r="R26" s="195"/>
    </row>
    <row r="27" spans="1:236" ht="20.100000000000001" customHeight="1" x14ac:dyDescent="0.3">
      <c r="A27" s="196">
        <v>11</v>
      </c>
      <c r="B27" s="197" t="s">
        <v>280</v>
      </c>
      <c r="C27" s="198">
        <v>1142.55</v>
      </c>
      <c r="D27" s="199">
        <v>1.56</v>
      </c>
      <c r="E27" s="199">
        <v>1.56</v>
      </c>
      <c r="F27" s="199">
        <v>9.65</v>
      </c>
      <c r="G27" s="199">
        <v>7.36</v>
      </c>
      <c r="H27" s="199">
        <v>27.96</v>
      </c>
      <c r="I27" s="199">
        <v>25.86</v>
      </c>
      <c r="J27" s="199">
        <v>1.56</v>
      </c>
      <c r="K27" s="199">
        <v>1.56</v>
      </c>
      <c r="L27" s="199">
        <v>37.61</v>
      </c>
      <c r="M27" s="199">
        <v>35.24</v>
      </c>
      <c r="N27" s="200">
        <f>SUM(D27:M27)</f>
        <v>149.92000000000002</v>
      </c>
      <c r="O27" s="201">
        <f>C27-N27</f>
        <v>992.62999999999988</v>
      </c>
      <c r="P27" s="201">
        <f>O27*10.764</f>
        <v>10684.669319999997</v>
      </c>
      <c r="Q27" s="202">
        <f t="shared" ref="Q27:R27" si="10">O27</f>
        <v>992.62999999999988</v>
      </c>
      <c r="R27" s="202">
        <f t="shared" si="10"/>
        <v>10684.669319999997</v>
      </c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</row>
    <row r="28" spans="1:236" ht="20.100000000000001" customHeight="1" x14ac:dyDescent="0.3">
      <c r="A28" s="190"/>
      <c r="B28" s="197"/>
      <c r="C28" s="198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201"/>
      <c r="P28" s="201"/>
      <c r="Q28" s="195"/>
      <c r="R28" s="195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</row>
    <row r="29" spans="1:236" ht="20.100000000000001" customHeight="1" x14ac:dyDescent="0.3">
      <c r="A29" s="196">
        <v>12</v>
      </c>
      <c r="B29" s="197" t="s">
        <v>281</v>
      </c>
      <c r="C29" s="198">
        <v>1142.55</v>
      </c>
      <c r="D29" s="199">
        <v>1.56</v>
      </c>
      <c r="E29" s="199">
        <v>1.56</v>
      </c>
      <c r="F29" s="199">
        <v>9.65</v>
      </c>
      <c r="G29" s="199">
        <v>7.36</v>
      </c>
      <c r="H29" s="199">
        <v>27.96</v>
      </c>
      <c r="I29" s="199">
        <v>25.86</v>
      </c>
      <c r="J29" s="199">
        <v>1.56</v>
      </c>
      <c r="K29" s="199">
        <v>1.56</v>
      </c>
      <c r="L29" s="199">
        <v>37.61</v>
      </c>
      <c r="M29" s="199">
        <v>35.24</v>
      </c>
      <c r="N29" s="200">
        <f>SUM(D29:M29)</f>
        <v>149.92000000000002</v>
      </c>
      <c r="O29" s="201">
        <f>C29-N29</f>
        <v>992.62999999999988</v>
      </c>
      <c r="P29" s="201">
        <f t="shared" ref="P29" si="11">O29*10.764</f>
        <v>10684.669319999997</v>
      </c>
      <c r="Q29" s="202">
        <f t="shared" ref="Q29:R29" si="12">O29</f>
        <v>992.62999999999988</v>
      </c>
      <c r="R29" s="202">
        <f t="shared" si="12"/>
        <v>10684.669319999997</v>
      </c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</row>
    <row r="30" spans="1:236" ht="20.100000000000001" customHeight="1" x14ac:dyDescent="0.3">
      <c r="A30" s="190"/>
      <c r="B30" s="197"/>
      <c r="C30" s="198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201"/>
      <c r="P30" s="201"/>
      <c r="Q30" s="195"/>
      <c r="R30" s="195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</row>
    <row r="31" spans="1:236" ht="20.100000000000001" customHeight="1" x14ac:dyDescent="0.3">
      <c r="A31" s="196">
        <v>13</v>
      </c>
      <c r="B31" s="197" t="s">
        <v>282</v>
      </c>
      <c r="C31" s="198">
        <v>1142.55</v>
      </c>
      <c r="D31" s="199">
        <v>1.56</v>
      </c>
      <c r="E31" s="199">
        <v>1.56</v>
      </c>
      <c r="F31" s="199">
        <v>9.65</v>
      </c>
      <c r="G31" s="199">
        <v>7.36</v>
      </c>
      <c r="H31" s="199">
        <v>27.96</v>
      </c>
      <c r="I31" s="199">
        <v>25.86</v>
      </c>
      <c r="J31" s="199">
        <v>1.56</v>
      </c>
      <c r="K31" s="199">
        <v>1.56</v>
      </c>
      <c r="L31" s="199">
        <v>37.61</v>
      </c>
      <c r="M31" s="199">
        <v>35.24</v>
      </c>
      <c r="N31" s="200">
        <f>SUM(D31:M31)</f>
        <v>149.92000000000002</v>
      </c>
      <c r="O31" s="201">
        <f>C31-N31</f>
        <v>992.62999999999988</v>
      </c>
      <c r="P31" s="201">
        <f t="shared" ref="P31" si="13">O31*10.764</f>
        <v>10684.669319999997</v>
      </c>
      <c r="Q31" s="202">
        <f t="shared" ref="Q31:R31" si="14">O31</f>
        <v>992.62999999999988</v>
      </c>
      <c r="R31" s="202">
        <f t="shared" si="14"/>
        <v>10684.669319999997</v>
      </c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</row>
    <row r="32" spans="1:236" ht="20.100000000000001" customHeight="1" x14ac:dyDescent="0.3">
      <c r="A32" s="190"/>
      <c r="B32" s="197"/>
      <c r="C32" s="198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200"/>
      <c r="O32" s="201"/>
      <c r="P32" s="201"/>
      <c r="Q32" s="195"/>
      <c r="R32" s="195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</row>
    <row r="33" spans="1:240" ht="20.100000000000001" customHeight="1" x14ac:dyDescent="0.3">
      <c r="A33" s="196">
        <v>14</v>
      </c>
      <c r="B33" s="197" t="s">
        <v>283</v>
      </c>
      <c r="C33" s="198">
        <v>1142.55</v>
      </c>
      <c r="D33" s="199">
        <v>1.56</v>
      </c>
      <c r="E33" s="199">
        <v>1.56</v>
      </c>
      <c r="F33" s="199">
        <v>9.65</v>
      </c>
      <c r="G33" s="199">
        <v>7.36</v>
      </c>
      <c r="H33" s="199">
        <v>27.96</v>
      </c>
      <c r="I33" s="199">
        <v>25.86</v>
      </c>
      <c r="J33" s="199">
        <v>1.56</v>
      </c>
      <c r="K33" s="199">
        <v>1.56</v>
      </c>
      <c r="L33" s="199">
        <v>37.61</v>
      </c>
      <c r="M33" s="199">
        <v>35.24</v>
      </c>
      <c r="N33" s="200">
        <f>SUM(D33:M33)</f>
        <v>149.92000000000002</v>
      </c>
      <c r="O33" s="201">
        <f>C33-N33</f>
        <v>992.62999999999988</v>
      </c>
      <c r="P33" s="201">
        <f t="shared" ref="P33" si="15">O33*10.764</f>
        <v>10684.669319999997</v>
      </c>
      <c r="Q33" s="202">
        <f t="shared" ref="Q33:R33" si="16">O33</f>
        <v>992.62999999999988</v>
      </c>
      <c r="R33" s="202">
        <f t="shared" si="16"/>
        <v>10684.669319999997</v>
      </c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</row>
    <row r="34" spans="1:240" ht="20.100000000000001" customHeight="1" x14ac:dyDescent="0.3">
      <c r="A34" s="190"/>
      <c r="B34" s="197"/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200"/>
      <c r="O34" s="201"/>
      <c r="P34" s="201"/>
      <c r="Q34" s="195"/>
      <c r="R34" s="195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</row>
    <row r="35" spans="1:240" ht="20.100000000000001" customHeight="1" x14ac:dyDescent="0.3">
      <c r="A35" s="196">
        <v>15</v>
      </c>
      <c r="B35" s="197" t="s">
        <v>284</v>
      </c>
      <c r="C35" s="198">
        <v>1139.02</v>
      </c>
      <c r="D35" s="199">
        <v>1.56</v>
      </c>
      <c r="E35" s="199">
        <v>1.56</v>
      </c>
      <c r="F35" s="199">
        <v>9.65</v>
      </c>
      <c r="G35" s="199">
        <v>7.36</v>
      </c>
      <c r="H35" s="199">
        <v>27.96</v>
      </c>
      <c r="I35" s="199">
        <v>25.86</v>
      </c>
      <c r="J35" s="199">
        <v>1.56</v>
      </c>
      <c r="K35" s="199">
        <v>1.56</v>
      </c>
      <c r="L35" s="199">
        <v>37.61</v>
      </c>
      <c r="M35" s="199">
        <v>35.24</v>
      </c>
      <c r="N35" s="200">
        <f>SUM(D35:M35)</f>
        <v>149.92000000000002</v>
      </c>
      <c r="O35" s="201">
        <f>C35-N35</f>
        <v>989.09999999999991</v>
      </c>
      <c r="P35" s="201">
        <f t="shared" si="2"/>
        <v>10646.672399999998</v>
      </c>
      <c r="Q35" s="202">
        <f>O35</f>
        <v>989.09999999999991</v>
      </c>
      <c r="R35" s="202">
        <f t="shared" ref="R35" si="17">P35</f>
        <v>10646.672399999998</v>
      </c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</row>
    <row r="36" spans="1:240" ht="20.100000000000001" customHeight="1" x14ac:dyDescent="0.3">
      <c r="A36" s="190"/>
      <c r="B36" s="197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0"/>
      <c r="O36" s="201"/>
      <c r="P36" s="201"/>
      <c r="Q36" s="195"/>
      <c r="R36" s="195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</row>
    <row r="37" spans="1:240" ht="20.100000000000001" customHeight="1" x14ac:dyDescent="0.3">
      <c r="A37" s="196">
        <v>16</v>
      </c>
      <c r="B37" s="197" t="s">
        <v>285</v>
      </c>
      <c r="C37" s="198">
        <f>20.26+19.38</f>
        <v>39.64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200">
        <f>SUM(D37:M37)</f>
        <v>0</v>
      </c>
      <c r="O37" s="201">
        <f>C37-N37</f>
        <v>39.64</v>
      </c>
      <c r="P37" s="201">
        <f t="shared" si="2"/>
        <v>426.68495999999999</v>
      </c>
      <c r="Q37" s="202">
        <f>O37</f>
        <v>39.64</v>
      </c>
      <c r="R37" s="202">
        <f t="shared" ref="R37" si="18">P37</f>
        <v>426.68495999999999</v>
      </c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03"/>
      <c r="DO37" s="203"/>
      <c r="DP37" s="203"/>
      <c r="DQ37" s="203"/>
      <c r="DR37" s="203"/>
      <c r="DS37" s="203"/>
      <c r="DT37" s="203"/>
      <c r="DU37" s="203"/>
      <c r="DV37" s="203"/>
      <c r="DW37" s="203"/>
      <c r="DX37" s="203"/>
      <c r="DY37" s="203"/>
      <c r="DZ37" s="203"/>
      <c r="EA37" s="203"/>
      <c r="EB37" s="203"/>
      <c r="EC37" s="203"/>
      <c r="ED37" s="203"/>
      <c r="EE37" s="203"/>
      <c r="EF37" s="203"/>
      <c r="EG37" s="203"/>
      <c r="EH37" s="203"/>
      <c r="EI37" s="203"/>
      <c r="EJ37" s="203"/>
      <c r="EK37" s="203"/>
      <c r="EL37" s="203"/>
      <c r="EM37" s="203"/>
      <c r="EN37" s="203"/>
      <c r="EO37" s="203"/>
      <c r="EP37" s="203"/>
      <c r="EQ37" s="203"/>
      <c r="ER37" s="203"/>
      <c r="ES37" s="203"/>
      <c r="ET37" s="203"/>
      <c r="EU37" s="203"/>
      <c r="EV37" s="203"/>
      <c r="EW37" s="203"/>
      <c r="EX37" s="203"/>
      <c r="EY37" s="203"/>
      <c r="EZ37" s="203"/>
      <c r="FA37" s="203"/>
      <c r="FB37" s="203"/>
      <c r="FC37" s="203"/>
      <c r="FD37" s="203"/>
      <c r="FE37" s="203"/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203"/>
      <c r="FU37" s="203"/>
      <c r="FV37" s="203"/>
      <c r="FW37" s="203"/>
      <c r="FX37" s="203"/>
      <c r="FY37" s="203"/>
      <c r="FZ37" s="203"/>
      <c r="GA37" s="203"/>
      <c r="GB37" s="203"/>
      <c r="GC37" s="203"/>
      <c r="GD37" s="203"/>
      <c r="GE37" s="203"/>
      <c r="GF37" s="203"/>
      <c r="GG37" s="203"/>
      <c r="GH37" s="203"/>
      <c r="GI37" s="203"/>
      <c r="GJ37" s="203"/>
      <c r="GK37" s="203"/>
      <c r="GL37" s="203"/>
      <c r="GM37" s="203"/>
      <c r="GN37" s="203"/>
      <c r="GO37" s="203"/>
      <c r="GP37" s="203"/>
      <c r="GQ37" s="203"/>
      <c r="GR37" s="203"/>
      <c r="GS37" s="203"/>
      <c r="GT37" s="203"/>
      <c r="GU37" s="203"/>
      <c r="GV37" s="203"/>
      <c r="GW37" s="203"/>
      <c r="GX37" s="203"/>
      <c r="GY37" s="203"/>
      <c r="GZ37" s="203"/>
      <c r="HA37" s="203"/>
      <c r="HB37" s="203"/>
      <c r="HC37" s="203"/>
      <c r="HD37" s="203"/>
      <c r="HE37" s="203"/>
      <c r="HF37" s="203"/>
      <c r="HG37" s="203"/>
      <c r="HH37" s="203"/>
      <c r="HI37" s="203"/>
      <c r="HJ37" s="203"/>
      <c r="HK37" s="203"/>
      <c r="HL37" s="203"/>
      <c r="HM37" s="203"/>
      <c r="HN37" s="203"/>
      <c r="HO37" s="203"/>
      <c r="HP37" s="203"/>
      <c r="HQ37" s="203"/>
      <c r="HR37" s="203"/>
      <c r="HS37" s="203"/>
      <c r="HT37" s="203"/>
      <c r="HU37" s="203"/>
      <c r="HV37" s="203"/>
      <c r="HW37" s="203"/>
      <c r="HX37" s="203"/>
      <c r="HY37" s="203"/>
      <c r="HZ37" s="203"/>
      <c r="IA37" s="203"/>
      <c r="IB37" s="203"/>
    </row>
    <row r="38" spans="1:240" ht="20.100000000000001" customHeight="1" x14ac:dyDescent="0.3">
      <c r="A38" s="190"/>
      <c r="B38" s="197"/>
      <c r="C38" s="198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200"/>
      <c r="O38" s="201"/>
      <c r="P38" s="201"/>
      <c r="Q38" s="195"/>
      <c r="R38" s="195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3"/>
      <c r="DO38" s="203"/>
      <c r="DP38" s="203"/>
      <c r="DQ38" s="203"/>
      <c r="DR38" s="203"/>
      <c r="DS38" s="203"/>
      <c r="DT38" s="203"/>
      <c r="DU38" s="203"/>
      <c r="DV38" s="203"/>
      <c r="DW38" s="203"/>
      <c r="DX38" s="203"/>
      <c r="DY38" s="203"/>
      <c r="DZ38" s="203"/>
      <c r="EA38" s="203"/>
      <c r="EB38" s="203"/>
      <c r="EC38" s="203"/>
      <c r="ED38" s="203"/>
      <c r="EE38" s="203"/>
      <c r="EF38" s="203"/>
      <c r="EG38" s="203"/>
      <c r="EH38" s="203"/>
      <c r="EI38" s="203"/>
      <c r="EJ38" s="203"/>
      <c r="EK38" s="203"/>
      <c r="EL38" s="203"/>
      <c r="EM38" s="203"/>
      <c r="EN38" s="203"/>
      <c r="EO38" s="203"/>
      <c r="EP38" s="203"/>
      <c r="EQ38" s="203"/>
      <c r="ER38" s="203"/>
      <c r="ES38" s="203"/>
      <c r="ET38" s="203"/>
      <c r="EU38" s="203"/>
      <c r="EV38" s="203"/>
      <c r="EW38" s="203"/>
      <c r="EX38" s="203"/>
      <c r="EY38" s="203"/>
      <c r="EZ38" s="203"/>
      <c r="FA38" s="203"/>
      <c r="FB38" s="203"/>
      <c r="FC38" s="203"/>
      <c r="FD38" s="203"/>
      <c r="FE38" s="203"/>
      <c r="FF38" s="203"/>
      <c r="FG38" s="203"/>
      <c r="FH38" s="203"/>
      <c r="FI38" s="203"/>
      <c r="FJ38" s="203"/>
      <c r="FK38" s="203"/>
      <c r="FL38" s="203"/>
      <c r="FM38" s="203"/>
      <c r="FN38" s="203"/>
      <c r="FO38" s="203"/>
      <c r="FP38" s="203"/>
      <c r="FQ38" s="203"/>
      <c r="FR38" s="203"/>
      <c r="FS38" s="203"/>
      <c r="FT38" s="203"/>
      <c r="FU38" s="203"/>
      <c r="FV38" s="203"/>
      <c r="FW38" s="203"/>
      <c r="FX38" s="203"/>
      <c r="FY38" s="203"/>
      <c r="FZ38" s="203"/>
      <c r="GA38" s="203"/>
      <c r="GB38" s="203"/>
      <c r="GC38" s="203"/>
      <c r="GD38" s="203"/>
      <c r="GE38" s="203"/>
      <c r="GF38" s="203"/>
      <c r="GG38" s="203"/>
      <c r="GH38" s="203"/>
      <c r="GI38" s="203"/>
      <c r="GJ38" s="203"/>
      <c r="GK38" s="203"/>
      <c r="GL38" s="203"/>
      <c r="GM38" s="203"/>
      <c r="GN38" s="203"/>
      <c r="GO38" s="203"/>
      <c r="GP38" s="203"/>
      <c r="GQ38" s="203"/>
      <c r="GR38" s="203"/>
      <c r="GS38" s="203"/>
      <c r="GT38" s="203"/>
      <c r="GU38" s="203"/>
      <c r="GV38" s="203"/>
      <c r="GW38" s="203"/>
      <c r="GX38" s="203"/>
      <c r="GY38" s="203"/>
      <c r="GZ38" s="203"/>
      <c r="HA38" s="203"/>
      <c r="HB38" s="203"/>
      <c r="HC38" s="203"/>
      <c r="HD38" s="203"/>
      <c r="HE38" s="203"/>
      <c r="HF38" s="203"/>
      <c r="HG38" s="203"/>
      <c r="HH38" s="203"/>
      <c r="HI38" s="203"/>
      <c r="HJ38" s="203"/>
      <c r="HK38" s="203"/>
      <c r="HL38" s="203"/>
      <c r="HM38" s="203"/>
      <c r="HN38" s="203"/>
      <c r="HO38" s="203"/>
      <c r="HP38" s="203"/>
      <c r="HQ38" s="203"/>
      <c r="HR38" s="203"/>
      <c r="HS38" s="203"/>
      <c r="HT38" s="203"/>
      <c r="HU38" s="203"/>
      <c r="HV38" s="203"/>
      <c r="HW38" s="203"/>
      <c r="HX38" s="203"/>
      <c r="HY38" s="203"/>
      <c r="HZ38" s="203"/>
      <c r="IA38" s="203"/>
      <c r="IB38" s="203"/>
    </row>
    <row r="39" spans="1:240" ht="20.100000000000001" customHeight="1" x14ac:dyDescent="0.3">
      <c r="A39" s="196">
        <v>17</v>
      </c>
      <c r="B39" s="197" t="s">
        <v>286</v>
      </c>
      <c r="C39" s="198">
        <f>C37</f>
        <v>39.64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>
        <f>SUM(D39:M39)</f>
        <v>0</v>
      </c>
      <c r="O39" s="201">
        <f>C39-N39</f>
        <v>39.64</v>
      </c>
      <c r="P39" s="201">
        <f t="shared" si="2"/>
        <v>426.68495999999999</v>
      </c>
      <c r="Q39" s="202"/>
      <c r="R39" s="202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203"/>
      <c r="CP39" s="203"/>
      <c r="CQ39" s="203"/>
      <c r="CR39" s="203"/>
      <c r="CS39" s="203"/>
      <c r="CT39" s="203"/>
      <c r="CU39" s="203"/>
      <c r="CV39" s="203"/>
      <c r="CW39" s="203"/>
      <c r="CX39" s="203"/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  <c r="DT39" s="203"/>
      <c r="DU39" s="203"/>
      <c r="DV39" s="203"/>
      <c r="DW39" s="203"/>
      <c r="DX39" s="203"/>
      <c r="DY39" s="203"/>
      <c r="DZ39" s="203"/>
      <c r="EA39" s="203"/>
      <c r="EB39" s="203"/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3"/>
      <c r="EN39" s="203"/>
      <c r="EO39" s="203"/>
      <c r="EP39" s="203"/>
      <c r="EQ39" s="203"/>
      <c r="ER39" s="203"/>
      <c r="ES39" s="203"/>
      <c r="ET39" s="203"/>
      <c r="EU39" s="203"/>
      <c r="EV39" s="203"/>
      <c r="EW39" s="203"/>
      <c r="EX39" s="203"/>
      <c r="EY39" s="203"/>
      <c r="EZ39" s="203"/>
      <c r="FA39" s="203"/>
      <c r="FB39" s="203"/>
      <c r="FC39" s="203"/>
      <c r="FD39" s="203"/>
      <c r="FE39" s="203"/>
      <c r="FF39" s="203"/>
      <c r="FG39" s="203"/>
      <c r="FH39" s="203"/>
      <c r="FI39" s="203"/>
      <c r="FJ39" s="203"/>
      <c r="FK39" s="203"/>
      <c r="FL39" s="203"/>
      <c r="FM39" s="203"/>
      <c r="FN39" s="203"/>
      <c r="FO39" s="203"/>
      <c r="FP39" s="203"/>
      <c r="FQ39" s="203"/>
      <c r="FR39" s="203"/>
      <c r="FS39" s="203"/>
      <c r="FT39" s="203"/>
      <c r="FU39" s="203"/>
      <c r="FV39" s="203"/>
      <c r="FW39" s="203"/>
      <c r="FX39" s="203"/>
      <c r="FY39" s="203"/>
      <c r="FZ39" s="203"/>
      <c r="GA39" s="203"/>
      <c r="GB39" s="203"/>
      <c r="GC39" s="203"/>
      <c r="GD39" s="203"/>
      <c r="GE39" s="203"/>
      <c r="GF39" s="203"/>
      <c r="GG39" s="203"/>
      <c r="GH39" s="203"/>
      <c r="GI39" s="203"/>
      <c r="GJ39" s="203"/>
      <c r="GK39" s="203"/>
      <c r="GL39" s="203"/>
      <c r="GM39" s="203"/>
      <c r="GN39" s="203"/>
      <c r="GO39" s="203"/>
      <c r="GP39" s="203"/>
      <c r="GQ39" s="203"/>
      <c r="GR39" s="203"/>
      <c r="GS39" s="203"/>
      <c r="GT39" s="203"/>
      <c r="GU39" s="203"/>
      <c r="GV39" s="203"/>
      <c r="GW39" s="203"/>
      <c r="GX39" s="203"/>
      <c r="GY39" s="203"/>
      <c r="GZ39" s="203"/>
      <c r="HA39" s="203"/>
      <c r="HB39" s="203"/>
      <c r="HC39" s="203"/>
      <c r="HD39" s="203"/>
      <c r="HE39" s="203"/>
      <c r="HF39" s="203"/>
      <c r="HG39" s="203"/>
      <c r="HH39" s="203"/>
      <c r="HI39" s="203"/>
      <c r="HJ39" s="203"/>
      <c r="HK39" s="203"/>
      <c r="HL39" s="203"/>
      <c r="HM39" s="203"/>
      <c r="HN39" s="203"/>
      <c r="HO39" s="203"/>
      <c r="HP39" s="203"/>
      <c r="HQ39" s="203"/>
      <c r="HR39" s="203"/>
      <c r="HS39" s="203"/>
      <c r="HT39" s="203"/>
      <c r="HU39" s="203"/>
      <c r="HV39" s="203"/>
      <c r="HW39" s="203"/>
      <c r="HX39" s="203"/>
      <c r="HY39" s="203"/>
      <c r="HZ39" s="203"/>
      <c r="IA39" s="203"/>
      <c r="IB39" s="203"/>
    </row>
    <row r="40" spans="1:240" ht="20.100000000000001" customHeight="1" x14ac:dyDescent="0.3">
      <c r="A40" s="190"/>
      <c r="B40" s="197"/>
      <c r="C40" s="198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O40" s="201"/>
      <c r="P40" s="201"/>
      <c r="Q40" s="202"/>
      <c r="R40" s="202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203"/>
      <c r="DG40" s="203"/>
      <c r="DH40" s="203"/>
      <c r="DI40" s="203"/>
      <c r="DJ40" s="203"/>
      <c r="DK40" s="203"/>
      <c r="DL40" s="203"/>
      <c r="DM40" s="203"/>
      <c r="DN40" s="203"/>
      <c r="DO40" s="203"/>
      <c r="DP40" s="203"/>
      <c r="DQ40" s="203"/>
      <c r="DR40" s="203"/>
      <c r="DS40" s="203"/>
      <c r="DT40" s="203"/>
      <c r="DU40" s="203"/>
      <c r="DV40" s="203"/>
      <c r="DW40" s="203"/>
      <c r="DX40" s="203"/>
      <c r="DY40" s="203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3"/>
      <c r="EN40" s="203"/>
      <c r="EO40" s="203"/>
      <c r="EP40" s="203"/>
      <c r="EQ40" s="203"/>
      <c r="ER40" s="203"/>
      <c r="ES40" s="203"/>
      <c r="ET40" s="203"/>
      <c r="EU40" s="203"/>
      <c r="EV40" s="203"/>
      <c r="EW40" s="203"/>
      <c r="EX40" s="203"/>
      <c r="EY40" s="203"/>
      <c r="EZ40" s="203"/>
      <c r="FA40" s="203"/>
      <c r="FB40" s="203"/>
      <c r="FC40" s="203"/>
      <c r="FD40" s="203"/>
      <c r="FE40" s="203"/>
      <c r="FF40" s="203"/>
      <c r="FG40" s="203"/>
      <c r="FH40" s="203"/>
      <c r="FI40" s="203"/>
      <c r="FJ40" s="203"/>
      <c r="FK40" s="203"/>
      <c r="FL40" s="203"/>
      <c r="FM40" s="203"/>
      <c r="FN40" s="203"/>
      <c r="FO40" s="203"/>
      <c r="FP40" s="203"/>
      <c r="FQ40" s="203"/>
      <c r="FR40" s="203"/>
      <c r="FS40" s="203"/>
      <c r="FT40" s="203"/>
      <c r="FU40" s="203"/>
      <c r="FV40" s="203"/>
      <c r="FW40" s="203"/>
      <c r="FX40" s="203"/>
      <c r="FY40" s="203"/>
      <c r="FZ40" s="203"/>
      <c r="GA40" s="203"/>
      <c r="GB40" s="203"/>
      <c r="GC40" s="203"/>
      <c r="GD40" s="203"/>
      <c r="GE40" s="203"/>
      <c r="GF40" s="203"/>
      <c r="GG40" s="203"/>
      <c r="GH40" s="203"/>
      <c r="GI40" s="203"/>
      <c r="GJ40" s="203"/>
      <c r="GK40" s="203"/>
      <c r="GL40" s="203"/>
      <c r="GM40" s="203"/>
      <c r="GN40" s="203"/>
      <c r="GO40" s="203"/>
      <c r="GP40" s="203"/>
      <c r="GQ40" s="203"/>
      <c r="GR40" s="203"/>
      <c r="GS40" s="203"/>
      <c r="GT40" s="203"/>
      <c r="GU40" s="203"/>
      <c r="GV40" s="203"/>
      <c r="GW40" s="203"/>
      <c r="GX40" s="203"/>
      <c r="GY40" s="203"/>
      <c r="GZ40" s="203"/>
      <c r="HA40" s="203"/>
      <c r="HB40" s="203"/>
      <c r="HC40" s="203"/>
      <c r="HD40" s="203"/>
      <c r="HE40" s="203"/>
      <c r="HF40" s="203"/>
      <c r="HG40" s="203"/>
      <c r="HH40" s="203"/>
      <c r="HI40" s="203"/>
      <c r="HJ40" s="203"/>
      <c r="HK40" s="203"/>
      <c r="HL40" s="203"/>
      <c r="HM40" s="203"/>
      <c r="HN40" s="203"/>
      <c r="HO40" s="203"/>
      <c r="HP40" s="203"/>
      <c r="HQ40" s="203"/>
      <c r="HR40" s="203"/>
      <c r="HS40" s="203"/>
      <c r="HT40" s="203"/>
      <c r="HU40" s="203"/>
      <c r="HV40" s="203"/>
      <c r="HW40" s="203"/>
      <c r="HX40" s="203"/>
      <c r="HY40" s="203"/>
      <c r="HZ40" s="203"/>
      <c r="IA40" s="203"/>
      <c r="IB40" s="203"/>
    </row>
    <row r="41" spans="1:240" ht="20.100000000000001" customHeight="1" x14ac:dyDescent="0.3">
      <c r="A41" s="196">
        <v>18</v>
      </c>
      <c r="B41" s="197" t="s">
        <v>287</v>
      </c>
      <c r="C41" s="198">
        <f>8.1+8.1+5.52</f>
        <v>21.72</v>
      </c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200">
        <f>SUM(D41:M41)</f>
        <v>0</v>
      </c>
      <c r="O41" s="201">
        <f>C41-N41</f>
        <v>21.72</v>
      </c>
      <c r="P41" s="201">
        <f t="shared" si="2"/>
        <v>233.79407999999998</v>
      </c>
      <c r="Q41" s="202">
        <f t="shared" ref="Q41:R41" si="19">O41</f>
        <v>21.72</v>
      </c>
      <c r="R41" s="202">
        <f t="shared" si="19"/>
        <v>233.79407999999998</v>
      </c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  <c r="DN41" s="203"/>
      <c r="DO41" s="203"/>
      <c r="DP41" s="203"/>
      <c r="DQ41" s="203"/>
      <c r="DR41" s="203"/>
      <c r="DS41" s="203"/>
      <c r="DT41" s="203"/>
      <c r="DU41" s="203"/>
      <c r="DV41" s="203"/>
      <c r="DW41" s="203"/>
      <c r="DX41" s="203"/>
      <c r="DY41" s="203"/>
      <c r="DZ41" s="203"/>
      <c r="EA41" s="203"/>
      <c r="EB41" s="203"/>
      <c r="EC41" s="203"/>
      <c r="ED41" s="203"/>
      <c r="EE41" s="203"/>
      <c r="EF41" s="203"/>
      <c r="EG41" s="203"/>
      <c r="EH41" s="203"/>
      <c r="EI41" s="203"/>
      <c r="EJ41" s="203"/>
      <c r="EK41" s="203"/>
      <c r="EL41" s="203"/>
      <c r="EM41" s="203"/>
      <c r="EN41" s="203"/>
      <c r="EO41" s="203"/>
      <c r="EP41" s="203"/>
      <c r="EQ41" s="203"/>
      <c r="ER41" s="203"/>
      <c r="ES41" s="203"/>
      <c r="ET41" s="203"/>
      <c r="EU41" s="203"/>
      <c r="EV41" s="203"/>
      <c r="EW41" s="203"/>
      <c r="EX41" s="203"/>
      <c r="EY41" s="203"/>
      <c r="EZ41" s="203"/>
      <c r="FA41" s="203"/>
      <c r="FB41" s="203"/>
      <c r="FC41" s="203"/>
      <c r="FD41" s="203"/>
      <c r="FE41" s="203"/>
      <c r="FF41" s="203"/>
      <c r="FG41" s="203"/>
      <c r="FH41" s="203"/>
      <c r="FI41" s="203"/>
      <c r="FJ41" s="203"/>
      <c r="FK41" s="203"/>
      <c r="FL41" s="203"/>
      <c r="FM41" s="203"/>
      <c r="FN41" s="203"/>
      <c r="FO41" s="203"/>
      <c r="FP41" s="203"/>
      <c r="FQ41" s="203"/>
      <c r="FR41" s="203"/>
      <c r="FS41" s="203"/>
      <c r="FT41" s="203"/>
      <c r="FU41" s="203"/>
      <c r="FV41" s="203"/>
      <c r="FW41" s="203"/>
      <c r="FX41" s="203"/>
      <c r="FY41" s="203"/>
      <c r="FZ41" s="203"/>
      <c r="GA41" s="203"/>
      <c r="GB41" s="203"/>
      <c r="GC41" s="203"/>
      <c r="GD41" s="203"/>
      <c r="GE41" s="203"/>
      <c r="GF41" s="203"/>
      <c r="GG41" s="203"/>
      <c r="GH41" s="203"/>
      <c r="GI41" s="203"/>
      <c r="GJ41" s="203"/>
      <c r="GK41" s="203"/>
      <c r="GL41" s="203"/>
      <c r="GM41" s="203"/>
      <c r="GN41" s="203"/>
      <c r="GO41" s="203"/>
      <c r="GP41" s="203"/>
      <c r="GQ41" s="203"/>
      <c r="GR41" s="203"/>
      <c r="GS41" s="203"/>
      <c r="GT41" s="203"/>
      <c r="GU41" s="203"/>
      <c r="GV41" s="203"/>
      <c r="GW41" s="203"/>
      <c r="GX41" s="203"/>
      <c r="GY41" s="203"/>
      <c r="GZ41" s="203"/>
      <c r="HA41" s="203"/>
      <c r="HB41" s="203"/>
      <c r="HC41" s="203"/>
      <c r="HD41" s="203"/>
      <c r="HE41" s="203"/>
      <c r="HF41" s="203"/>
      <c r="HG41" s="203"/>
      <c r="HH41" s="203"/>
      <c r="HI41" s="203"/>
      <c r="HJ41" s="203"/>
      <c r="HK41" s="203"/>
      <c r="HL41" s="203"/>
      <c r="HM41" s="203"/>
      <c r="HN41" s="203"/>
      <c r="HO41" s="203"/>
      <c r="HP41" s="203"/>
      <c r="HQ41" s="203"/>
      <c r="HR41" s="203"/>
      <c r="HS41" s="203"/>
      <c r="HT41" s="203"/>
      <c r="HU41" s="203"/>
      <c r="HV41" s="203"/>
      <c r="HW41" s="203"/>
      <c r="HX41" s="203"/>
      <c r="HY41" s="203"/>
      <c r="HZ41" s="203"/>
      <c r="IA41" s="203"/>
      <c r="IB41" s="203"/>
    </row>
    <row r="42" spans="1:240" s="189" customFormat="1" ht="20.100000000000001" customHeight="1" x14ac:dyDescent="0.3">
      <c r="A42" s="190"/>
      <c r="B42" s="191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3"/>
      <c r="O42" s="194"/>
      <c r="P42" s="194"/>
      <c r="Q42" s="205"/>
      <c r="R42" s="205"/>
    </row>
    <row r="43" spans="1:240" s="209" customFormat="1" ht="32.25" customHeight="1" x14ac:dyDescent="0.3">
      <c r="A43" s="206"/>
      <c r="B43" s="206" t="s">
        <v>288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>
        <f>SUM(N6:N42)</f>
        <v>1805.2800000000007</v>
      </c>
      <c r="O43" s="207">
        <f>SUM(O6:O42)</f>
        <v>16040.149999999994</v>
      </c>
      <c r="P43" s="207">
        <f>SUM(P6:P42)</f>
        <v>172656.1746</v>
      </c>
      <c r="Q43" s="208">
        <f>SUM(Q6:Q42)</f>
        <v>14661.309999999996</v>
      </c>
      <c r="R43" s="208">
        <f>SUM(R6:R42)</f>
        <v>157814.34083999999</v>
      </c>
      <c r="S43" s="203"/>
      <c r="IF43" s="210"/>
    </row>
    <row r="44" spans="1:240" s="189" customFormat="1" x14ac:dyDescent="0.3">
      <c r="A44" s="211"/>
      <c r="B44" s="211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3"/>
      <c r="O44" s="212"/>
      <c r="P44" s="212"/>
      <c r="Q44" s="214"/>
      <c r="R44" s="214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</row>
    <row r="45" spans="1:240" s="189" customFormat="1" ht="18" x14ac:dyDescent="0.3">
      <c r="A45" s="211"/>
      <c r="B45" s="216" t="s">
        <v>289</v>
      </c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8"/>
      <c r="O45" s="212"/>
      <c r="P45" s="212"/>
      <c r="Q45" s="219"/>
      <c r="R45" s="219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</row>
    <row r="46" spans="1:240" s="189" customFormat="1" ht="18" x14ac:dyDescent="0.3">
      <c r="B46" s="220" t="s">
        <v>290</v>
      </c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2"/>
      <c r="O46" s="212"/>
      <c r="P46" s="212"/>
      <c r="Q46" s="203"/>
      <c r="R46" s="223"/>
      <c r="S46" s="224"/>
      <c r="T46" s="225"/>
    </row>
    <row r="47" spans="1:240" s="189" customFormat="1" ht="18" x14ac:dyDescent="0.3">
      <c r="B47" s="220" t="s">
        <v>291</v>
      </c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2"/>
      <c r="O47" s="212"/>
      <c r="P47" s="212"/>
      <c r="Q47" s="226"/>
      <c r="R47" s="226"/>
      <c r="S47" s="224"/>
    </row>
    <row r="48" spans="1:240" s="189" customFormat="1" ht="18" x14ac:dyDescent="0.3">
      <c r="B48" s="220" t="s">
        <v>292</v>
      </c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2"/>
      <c r="O48" s="212"/>
      <c r="P48" s="212"/>
      <c r="Q48" s="226"/>
      <c r="R48" s="226"/>
    </row>
    <row r="49" spans="1:236" s="189" customFormat="1" ht="18" x14ac:dyDescent="0.3">
      <c r="B49" s="227" t="s">
        <v>293</v>
      </c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2"/>
      <c r="O49" s="212"/>
      <c r="P49" s="212"/>
      <c r="Q49" s="226"/>
      <c r="R49" s="226"/>
    </row>
    <row r="50" spans="1:236" s="189" customFormat="1" x14ac:dyDescent="0.3"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8"/>
      <c r="O50" s="224"/>
      <c r="P50" s="224"/>
      <c r="Q50" s="203"/>
      <c r="R50" s="203"/>
    </row>
    <row r="51" spans="1:236" s="189" customFormat="1" x14ac:dyDescent="0.3"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8"/>
      <c r="O51" s="224"/>
      <c r="P51" s="224"/>
      <c r="Q51" s="203"/>
      <c r="R51" s="203"/>
    </row>
    <row r="52" spans="1:236" s="189" customFormat="1" x14ac:dyDescent="0.3"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8"/>
      <c r="O52" s="224"/>
      <c r="P52" s="224"/>
      <c r="Q52" s="203"/>
      <c r="R52" s="203"/>
    </row>
    <row r="53" spans="1:236" s="189" customFormat="1" x14ac:dyDescent="0.3"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8"/>
      <c r="O53" s="224"/>
      <c r="P53" s="224"/>
      <c r="Q53" s="203"/>
      <c r="R53" s="203"/>
    </row>
    <row r="54" spans="1:236" s="189" customFormat="1" x14ac:dyDescent="0.3"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8"/>
      <c r="O54" s="224"/>
      <c r="P54" s="224"/>
      <c r="Q54" s="203"/>
      <c r="R54" s="203"/>
    </row>
    <row r="55" spans="1:236" s="189" customFormat="1" x14ac:dyDescent="0.3"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8"/>
      <c r="O55" s="224"/>
      <c r="P55" s="224"/>
      <c r="Q55" s="203"/>
      <c r="R55" s="203"/>
    </row>
    <row r="56" spans="1:236" s="189" customFormat="1" x14ac:dyDescent="0.3"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8"/>
      <c r="O56" s="224"/>
      <c r="P56" s="224"/>
      <c r="Q56" s="203"/>
      <c r="R56" s="203"/>
    </row>
    <row r="57" spans="1:236" s="189" customFormat="1" x14ac:dyDescent="0.3"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8"/>
      <c r="O57" s="224"/>
      <c r="P57" s="224"/>
      <c r="Q57" s="203"/>
      <c r="R57" s="203"/>
    </row>
    <row r="58" spans="1:236" s="189" customFormat="1" x14ac:dyDescent="0.3">
      <c r="A58" s="211"/>
      <c r="B58" s="211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3"/>
      <c r="O58" s="212"/>
      <c r="P58" s="212"/>
      <c r="Q58" s="214"/>
      <c r="R58" s="214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  <c r="FX58" s="215"/>
      <c r="FY58" s="215"/>
      <c r="FZ58" s="215"/>
      <c r="GA58" s="215"/>
      <c r="GB58" s="215"/>
      <c r="GC58" s="215"/>
      <c r="GD58" s="215"/>
      <c r="GE58" s="215"/>
      <c r="GF58" s="215"/>
      <c r="GG58" s="215"/>
      <c r="GH58" s="215"/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  <c r="GU58" s="215"/>
      <c r="GV58" s="215"/>
      <c r="GW58" s="215"/>
      <c r="GX58" s="215"/>
      <c r="GY58" s="215"/>
      <c r="GZ58" s="215"/>
      <c r="HA58" s="215"/>
      <c r="HB58" s="215"/>
      <c r="HC58" s="215"/>
      <c r="HD58" s="215"/>
      <c r="HE58" s="215"/>
      <c r="HF58" s="215"/>
      <c r="HG58" s="215"/>
      <c r="HH58" s="215"/>
      <c r="HI58" s="215"/>
      <c r="HJ58" s="215"/>
      <c r="HK58" s="215"/>
      <c r="HL58" s="215"/>
      <c r="HM58" s="215"/>
      <c r="HN58" s="215"/>
      <c r="HO58" s="215"/>
      <c r="HP58" s="215"/>
      <c r="HQ58" s="215"/>
      <c r="HR58" s="215"/>
      <c r="HS58" s="215"/>
      <c r="HT58" s="215"/>
      <c r="HU58" s="215"/>
      <c r="HV58" s="215"/>
      <c r="HW58" s="215"/>
      <c r="HX58" s="215"/>
      <c r="HY58" s="215"/>
      <c r="HZ58" s="215"/>
      <c r="IA58" s="215"/>
      <c r="IB58" s="215"/>
    </row>
    <row r="59" spans="1:236" s="189" customFormat="1" x14ac:dyDescent="0.3"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8"/>
      <c r="O59" s="224"/>
      <c r="P59" s="224"/>
      <c r="Q59" s="203"/>
      <c r="R59" s="203"/>
    </row>
    <row r="60" spans="1:236" s="189" customFormat="1" x14ac:dyDescent="0.3"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8"/>
      <c r="O60" s="224"/>
      <c r="P60" s="224"/>
      <c r="Q60" s="203"/>
      <c r="R60" s="203"/>
    </row>
    <row r="61" spans="1:236" s="189" customFormat="1" x14ac:dyDescent="0.3"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8"/>
      <c r="O61" s="224"/>
      <c r="P61" s="224"/>
      <c r="Q61" s="203"/>
      <c r="R61" s="203"/>
    </row>
    <row r="62" spans="1:236" s="189" customFormat="1" x14ac:dyDescent="0.3"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8"/>
      <c r="O62" s="224"/>
      <c r="P62" s="224"/>
      <c r="Q62" s="203"/>
      <c r="R62" s="203"/>
    </row>
    <row r="63" spans="1:236" s="189" customFormat="1" x14ac:dyDescent="0.3"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8"/>
      <c r="O63" s="224"/>
      <c r="P63" s="224"/>
      <c r="Q63" s="203"/>
      <c r="R63" s="203"/>
    </row>
    <row r="64" spans="1:236" s="189" customFormat="1" x14ac:dyDescent="0.3"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8"/>
      <c r="O64" s="224"/>
      <c r="P64" s="224"/>
      <c r="Q64" s="203"/>
      <c r="R64" s="203"/>
    </row>
    <row r="65" spans="1:240" s="189" customFormat="1" x14ac:dyDescent="0.3"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8"/>
      <c r="O65" s="224"/>
      <c r="P65" s="224"/>
      <c r="Q65" s="203"/>
      <c r="R65" s="203"/>
    </row>
    <row r="66" spans="1:240" s="189" customFormat="1" x14ac:dyDescent="0.3">
      <c r="A66" s="211"/>
      <c r="B66" s="211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3"/>
      <c r="O66" s="212"/>
      <c r="P66" s="212"/>
      <c r="Q66" s="214"/>
      <c r="R66" s="214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  <c r="ER66" s="215"/>
      <c r="ES66" s="215"/>
      <c r="ET66" s="215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215"/>
      <c r="FP66" s="215"/>
      <c r="FQ66" s="215"/>
      <c r="FR66" s="215"/>
      <c r="FS66" s="215"/>
      <c r="FT66" s="215"/>
      <c r="FU66" s="215"/>
      <c r="FV66" s="215"/>
      <c r="FW66" s="215"/>
      <c r="FX66" s="215"/>
      <c r="FY66" s="215"/>
      <c r="FZ66" s="215"/>
      <c r="GA66" s="215"/>
      <c r="GB66" s="215"/>
      <c r="GC66" s="215"/>
      <c r="GD66" s="215"/>
      <c r="GE66" s="215"/>
      <c r="GF66" s="215"/>
      <c r="GG66" s="215"/>
      <c r="GH66" s="215"/>
      <c r="GI66" s="215"/>
      <c r="GJ66" s="215"/>
      <c r="GK66" s="215"/>
      <c r="GL66" s="215"/>
      <c r="GM66" s="215"/>
      <c r="GN66" s="215"/>
      <c r="GO66" s="215"/>
      <c r="GP66" s="215"/>
      <c r="GQ66" s="215"/>
      <c r="GR66" s="215"/>
      <c r="GS66" s="215"/>
      <c r="GT66" s="215"/>
      <c r="GU66" s="215"/>
      <c r="GV66" s="215"/>
      <c r="GW66" s="215"/>
      <c r="GX66" s="215"/>
      <c r="GY66" s="215"/>
      <c r="GZ66" s="215"/>
      <c r="HA66" s="215"/>
      <c r="HB66" s="215"/>
      <c r="HC66" s="215"/>
      <c r="HD66" s="215"/>
      <c r="HE66" s="215"/>
      <c r="HF66" s="215"/>
      <c r="HG66" s="215"/>
      <c r="HH66" s="215"/>
      <c r="HI66" s="215"/>
      <c r="HJ66" s="215"/>
      <c r="HK66" s="215"/>
      <c r="HL66" s="215"/>
      <c r="HM66" s="215"/>
      <c r="HN66" s="215"/>
      <c r="HO66" s="215"/>
      <c r="HP66" s="215"/>
      <c r="HQ66" s="215"/>
      <c r="HR66" s="215"/>
      <c r="HS66" s="215"/>
      <c r="HT66" s="215"/>
      <c r="HU66" s="215"/>
      <c r="HV66" s="215"/>
      <c r="HW66" s="215"/>
      <c r="HX66" s="215"/>
      <c r="HY66" s="215"/>
      <c r="HZ66" s="215"/>
      <c r="IA66" s="215"/>
      <c r="IB66" s="215"/>
    </row>
    <row r="67" spans="1:240" s="211" customFormat="1" x14ac:dyDescent="0.3"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3"/>
      <c r="O67" s="212"/>
      <c r="P67" s="212"/>
      <c r="Q67" s="214"/>
      <c r="R67" s="214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15"/>
      <c r="EO67" s="215"/>
      <c r="EP67" s="215"/>
      <c r="EQ67" s="215"/>
      <c r="ER67" s="215"/>
      <c r="ES67" s="215"/>
      <c r="ET67" s="215"/>
      <c r="EU67" s="215"/>
      <c r="EV67" s="215"/>
      <c r="EW67" s="215"/>
      <c r="EX67" s="215"/>
      <c r="EY67" s="215"/>
      <c r="EZ67" s="215"/>
      <c r="FA67" s="215"/>
      <c r="FB67" s="215"/>
      <c r="FC67" s="215"/>
      <c r="FD67" s="215"/>
      <c r="FE67" s="215"/>
      <c r="FF67" s="215"/>
      <c r="FG67" s="215"/>
      <c r="FH67" s="215"/>
      <c r="FI67" s="215"/>
      <c r="FJ67" s="215"/>
      <c r="FK67" s="215"/>
      <c r="FL67" s="215"/>
      <c r="FM67" s="215"/>
      <c r="FN67" s="215"/>
      <c r="FO67" s="215"/>
      <c r="FP67" s="215"/>
      <c r="FQ67" s="215"/>
      <c r="FR67" s="215"/>
      <c r="FS67" s="215"/>
      <c r="FT67" s="215"/>
      <c r="FU67" s="215"/>
      <c r="FV67" s="215"/>
      <c r="FW67" s="215"/>
      <c r="FX67" s="215"/>
      <c r="FY67" s="215"/>
      <c r="FZ67" s="215"/>
      <c r="GA67" s="215"/>
      <c r="GB67" s="215"/>
      <c r="GC67" s="215"/>
      <c r="GD67" s="215"/>
      <c r="GE67" s="215"/>
      <c r="GF67" s="215"/>
      <c r="GG67" s="215"/>
      <c r="GH67" s="215"/>
      <c r="GI67" s="215"/>
      <c r="GJ67" s="215"/>
      <c r="GK67" s="215"/>
      <c r="GL67" s="215"/>
      <c r="GM67" s="215"/>
      <c r="GN67" s="215"/>
      <c r="GO67" s="215"/>
      <c r="GP67" s="215"/>
      <c r="GQ67" s="215"/>
      <c r="GR67" s="215"/>
      <c r="GS67" s="215"/>
      <c r="GT67" s="215"/>
      <c r="GU67" s="215"/>
      <c r="GV67" s="215"/>
      <c r="GW67" s="215"/>
      <c r="GX67" s="215"/>
      <c r="GY67" s="215"/>
      <c r="GZ67" s="215"/>
      <c r="HA67" s="215"/>
      <c r="HB67" s="215"/>
      <c r="HC67" s="215"/>
      <c r="HD67" s="215"/>
      <c r="HE67" s="215"/>
      <c r="HF67" s="215"/>
      <c r="HG67" s="215"/>
      <c r="HH67" s="215"/>
      <c r="HI67" s="215"/>
      <c r="HJ67" s="215"/>
      <c r="HK67" s="215"/>
      <c r="HL67" s="215"/>
      <c r="HM67" s="215"/>
      <c r="HN67" s="215"/>
      <c r="HO67" s="215"/>
      <c r="HP67" s="215"/>
      <c r="HQ67" s="215"/>
      <c r="HR67" s="215"/>
      <c r="HS67" s="215"/>
      <c r="HT67" s="215"/>
      <c r="HU67" s="215"/>
      <c r="HV67" s="215"/>
      <c r="HW67" s="215"/>
      <c r="HX67" s="215"/>
      <c r="HY67" s="215"/>
      <c r="HZ67" s="215"/>
      <c r="IA67" s="215"/>
      <c r="IB67" s="215"/>
      <c r="IC67" s="189"/>
      <c r="ID67" s="189"/>
      <c r="IE67" s="189"/>
      <c r="IF67" s="189"/>
    </row>
    <row r="68" spans="1:240" s="211" customFormat="1" x14ac:dyDescent="0.3"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3"/>
      <c r="O68" s="212"/>
      <c r="P68" s="212"/>
      <c r="Q68" s="214"/>
      <c r="R68" s="214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15"/>
      <c r="EO68" s="215"/>
      <c r="EP68" s="215"/>
      <c r="EQ68" s="215"/>
      <c r="ER68" s="215"/>
      <c r="ES68" s="215"/>
      <c r="ET68" s="215"/>
      <c r="EU68" s="215"/>
      <c r="EV68" s="215"/>
      <c r="EW68" s="215"/>
      <c r="EX68" s="215"/>
      <c r="EY68" s="215"/>
      <c r="EZ68" s="215"/>
      <c r="FA68" s="215"/>
      <c r="FB68" s="215"/>
      <c r="FC68" s="215"/>
      <c r="FD68" s="215"/>
      <c r="FE68" s="215"/>
      <c r="FF68" s="215"/>
      <c r="FG68" s="215"/>
      <c r="FH68" s="215"/>
      <c r="FI68" s="215"/>
      <c r="FJ68" s="215"/>
      <c r="FK68" s="215"/>
      <c r="FL68" s="215"/>
      <c r="FM68" s="215"/>
      <c r="FN68" s="215"/>
      <c r="FO68" s="215"/>
      <c r="FP68" s="215"/>
      <c r="FQ68" s="215"/>
      <c r="FR68" s="215"/>
      <c r="FS68" s="215"/>
      <c r="FT68" s="215"/>
      <c r="FU68" s="215"/>
      <c r="FV68" s="215"/>
      <c r="FW68" s="215"/>
      <c r="FX68" s="215"/>
      <c r="FY68" s="215"/>
      <c r="FZ68" s="215"/>
      <c r="GA68" s="215"/>
      <c r="GB68" s="215"/>
      <c r="GC68" s="215"/>
      <c r="GD68" s="215"/>
      <c r="GE68" s="215"/>
      <c r="GF68" s="215"/>
      <c r="GG68" s="215"/>
      <c r="GH68" s="215"/>
      <c r="GI68" s="215"/>
      <c r="GJ68" s="215"/>
      <c r="GK68" s="215"/>
      <c r="GL68" s="215"/>
      <c r="GM68" s="215"/>
      <c r="GN68" s="215"/>
      <c r="GO68" s="215"/>
      <c r="GP68" s="215"/>
      <c r="GQ68" s="215"/>
      <c r="GR68" s="215"/>
      <c r="GS68" s="215"/>
      <c r="GT68" s="215"/>
      <c r="GU68" s="215"/>
      <c r="GV68" s="215"/>
      <c r="GW68" s="215"/>
      <c r="GX68" s="215"/>
      <c r="GY68" s="215"/>
      <c r="GZ68" s="215"/>
      <c r="HA68" s="215"/>
      <c r="HB68" s="215"/>
      <c r="HC68" s="215"/>
      <c r="HD68" s="215"/>
      <c r="HE68" s="215"/>
      <c r="HF68" s="215"/>
      <c r="HG68" s="215"/>
      <c r="HH68" s="215"/>
      <c r="HI68" s="215"/>
      <c r="HJ68" s="215"/>
      <c r="HK68" s="215"/>
      <c r="HL68" s="215"/>
      <c r="HM68" s="215"/>
      <c r="HN68" s="215"/>
      <c r="HO68" s="215"/>
      <c r="HP68" s="215"/>
      <c r="HQ68" s="215"/>
      <c r="HR68" s="215"/>
      <c r="HS68" s="215"/>
      <c r="HT68" s="215"/>
      <c r="HU68" s="215"/>
      <c r="HV68" s="215"/>
      <c r="HW68" s="215"/>
      <c r="HX68" s="215"/>
      <c r="HY68" s="215"/>
      <c r="HZ68" s="215"/>
      <c r="IA68" s="215"/>
      <c r="IB68" s="215"/>
      <c r="IC68" s="189"/>
      <c r="ID68" s="189"/>
      <c r="IE68" s="189"/>
      <c r="IF68" s="189"/>
    </row>
    <row r="69" spans="1:240" s="211" customFormat="1" x14ac:dyDescent="0.3"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3"/>
      <c r="O69" s="212"/>
      <c r="P69" s="212"/>
      <c r="Q69" s="214"/>
      <c r="R69" s="214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  <c r="EN69" s="215"/>
      <c r="EO69" s="215"/>
      <c r="EP69" s="215"/>
      <c r="EQ69" s="215"/>
      <c r="ER69" s="215"/>
      <c r="ES69" s="215"/>
      <c r="ET69" s="215"/>
      <c r="EU69" s="215"/>
      <c r="EV69" s="215"/>
      <c r="EW69" s="215"/>
      <c r="EX69" s="215"/>
      <c r="EY69" s="215"/>
      <c r="EZ69" s="215"/>
      <c r="FA69" s="215"/>
      <c r="FB69" s="215"/>
      <c r="FC69" s="215"/>
      <c r="FD69" s="215"/>
      <c r="FE69" s="215"/>
      <c r="FF69" s="215"/>
      <c r="FG69" s="215"/>
      <c r="FH69" s="215"/>
      <c r="FI69" s="215"/>
      <c r="FJ69" s="215"/>
      <c r="FK69" s="215"/>
      <c r="FL69" s="215"/>
      <c r="FM69" s="215"/>
      <c r="FN69" s="215"/>
      <c r="FO69" s="215"/>
      <c r="FP69" s="215"/>
      <c r="FQ69" s="215"/>
      <c r="FR69" s="215"/>
      <c r="FS69" s="215"/>
      <c r="FT69" s="215"/>
      <c r="FU69" s="215"/>
      <c r="FV69" s="215"/>
      <c r="FW69" s="215"/>
      <c r="FX69" s="215"/>
      <c r="FY69" s="215"/>
      <c r="FZ69" s="215"/>
      <c r="GA69" s="215"/>
      <c r="GB69" s="215"/>
      <c r="GC69" s="215"/>
      <c r="GD69" s="215"/>
      <c r="GE69" s="215"/>
      <c r="GF69" s="215"/>
      <c r="GG69" s="215"/>
      <c r="GH69" s="215"/>
      <c r="GI69" s="215"/>
      <c r="GJ69" s="215"/>
      <c r="GK69" s="215"/>
      <c r="GL69" s="215"/>
      <c r="GM69" s="215"/>
      <c r="GN69" s="215"/>
      <c r="GO69" s="215"/>
      <c r="GP69" s="215"/>
      <c r="GQ69" s="215"/>
      <c r="GR69" s="215"/>
      <c r="GS69" s="215"/>
      <c r="GT69" s="215"/>
      <c r="GU69" s="215"/>
      <c r="GV69" s="215"/>
      <c r="GW69" s="215"/>
      <c r="GX69" s="215"/>
      <c r="GY69" s="215"/>
      <c r="GZ69" s="215"/>
      <c r="HA69" s="215"/>
      <c r="HB69" s="215"/>
      <c r="HC69" s="215"/>
      <c r="HD69" s="215"/>
      <c r="HE69" s="215"/>
      <c r="HF69" s="215"/>
      <c r="HG69" s="215"/>
      <c r="HH69" s="215"/>
      <c r="HI69" s="215"/>
      <c r="HJ69" s="215"/>
      <c r="HK69" s="215"/>
      <c r="HL69" s="215"/>
      <c r="HM69" s="215"/>
      <c r="HN69" s="215"/>
      <c r="HO69" s="215"/>
      <c r="HP69" s="215"/>
      <c r="HQ69" s="215"/>
      <c r="HR69" s="215"/>
      <c r="HS69" s="215"/>
      <c r="HT69" s="215"/>
      <c r="HU69" s="215"/>
      <c r="HV69" s="215"/>
      <c r="HW69" s="215"/>
      <c r="HX69" s="215"/>
      <c r="HY69" s="215"/>
      <c r="HZ69" s="215"/>
      <c r="IA69" s="215"/>
      <c r="IB69" s="215"/>
      <c r="IC69" s="189"/>
      <c r="ID69" s="189"/>
      <c r="IE69" s="189"/>
      <c r="IF69" s="189"/>
    </row>
    <row r="70" spans="1:240" s="211" customFormat="1" x14ac:dyDescent="0.3"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3"/>
      <c r="O70" s="212"/>
      <c r="P70" s="212"/>
      <c r="Q70" s="214"/>
      <c r="R70" s="214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  <c r="ER70" s="215"/>
      <c r="ES70" s="215"/>
      <c r="ET70" s="215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5"/>
      <c r="FJ70" s="215"/>
      <c r="FK70" s="215"/>
      <c r="FL70" s="215"/>
      <c r="FM70" s="215"/>
      <c r="FN70" s="215"/>
      <c r="FO70" s="215"/>
      <c r="FP70" s="215"/>
      <c r="FQ70" s="215"/>
      <c r="FR70" s="215"/>
      <c r="FS70" s="215"/>
      <c r="FT70" s="215"/>
      <c r="FU70" s="215"/>
      <c r="FV70" s="215"/>
      <c r="FW70" s="215"/>
      <c r="FX70" s="215"/>
      <c r="FY70" s="215"/>
      <c r="FZ70" s="215"/>
      <c r="GA70" s="215"/>
      <c r="GB70" s="215"/>
      <c r="GC70" s="215"/>
      <c r="GD70" s="215"/>
      <c r="GE70" s="215"/>
      <c r="GF70" s="215"/>
      <c r="GG70" s="215"/>
      <c r="GH70" s="215"/>
      <c r="GI70" s="215"/>
      <c r="GJ70" s="215"/>
      <c r="GK70" s="215"/>
      <c r="GL70" s="215"/>
      <c r="GM70" s="215"/>
      <c r="GN70" s="215"/>
      <c r="GO70" s="215"/>
      <c r="GP70" s="215"/>
      <c r="GQ70" s="215"/>
      <c r="GR70" s="215"/>
      <c r="GS70" s="215"/>
      <c r="GT70" s="215"/>
      <c r="GU70" s="215"/>
      <c r="GV70" s="215"/>
      <c r="GW70" s="215"/>
      <c r="GX70" s="215"/>
      <c r="GY70" s="215"/>
      <c r="GZ70" s="215"/>
      <c r="HA70" s="215"/>
      <c r="HB70" s="215"/>
      <c r="HC70" s="215"/>
      <c r="HD70" s="215"/>
      <c r="HE70" s="215"/>
      <c r="HF70" s="215"/>
      <c r="HG70" s="215"/>
      <c r="HH70" s="215"/>
      <c r="HI70" s="215"/>
      <c r="HJ70" s="215"/>
      <c r="HK70" s="215"/>
      <c r="HL70" s="215"/>
      <c r="HM70" s="215"/>
      <c r="HN70" s="215"/>
      <c r="HO70" s="215"/>
      <c r="HP70" s="215"/>
      <c r="HQ70" s="215"/>
      <c r="HR70" s="215"/>
      <c r="HS70" s="215"/>
      <c r="HT70" s="215"/>
      <c r="HU70" s="215"/>
      <c r="HV70" s="215"/>
      <c r="HW70" s="215"/>
      <c r="HX70" s="215"/>
      <c r="HY70" s="215"/>
      <c r="HZ70" s="215"/>
      <c r="IA70" s="215"/>
      <c r="IB70" s="215"/>
      <c r="IC70" s="189"/>
      <c r="ID70" s="189"/>
      <c r="IE70" s="189"/>
      <c r="IF70" s="189"/>
    </row>
    <row r="71" spans="1:240" s="211" customFormat="1" x14ac:dyDescent="0.3"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3"/>
      <c r="O71" s="212"/>
      <c r="P71" s="212"/>
      <c r="Q71" s="214"/>
      <c r="R71" s="214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  <c r="BI71" s="215"/>
      <c r="BJ71" s="215"/>
      <c r="BK71" s="215"/>
      <c r="BL71" s="215"/>
      <c r="BM71" s="215"/>
      <c r="BN71" s="215"/>
      <c r="BO71" s="215"/>
      <c r="BP71" s="215"/>
      <c r="BQ71" s="215"/>
      <c r="BR71" s="215"/>
      <c r="BS71" s="215"/>
      <c r="BT71" s="215"/>
      <c r="BU71" s="215"/>
      <c r="BV71" s="215"/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  <c r="CG71" s="215"/>
      <c r="CH71" s="215"/>
      <c r="CI71" s="215"/>
      <c r="CJ71" s="215"/>
      <c r="CK71" s="215"/>
      <c r="CL71" s="215"/>
      <c r="CM71" s="215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  <c r="DA71" s="215"/>
      <c r="DB71" s="215"/>
      <c r="DC71" s="215"/>
      <c r="DD71" s="215"/>
      <c r="DE71" s="215"/>
      <c r="DF71" s="215"/>
      <c r="DG71" s="215"/>
      <c r="DH71" s="215"/>
      <c r="DI71" s="215"/>
      <c r="DJ71" s="215"/>
      <c r="DK71" s="215"/>
      <c r="DL71" s="215"/>
      <c r="DM71" s="215"/>
      <c r="DN71" s="215"/>
      <c r="DO71" s="215"/>
      <c r="DP71" s="215"/>
      <c r="DQ71" s="215"/>
      <c r="DR71" s="215"/>
      <c r="DS71" s="215"/>
      <c r="DT71" s="215"/>
      <c r="DU71" s="215"/>
      <c r="DV71" s="215"/>
      <c r="DW71" s="215"/>
      <c r="DX71" s="215"/>
      <c r="DY71" s="215"/>
      <c r="DZ71" s="215"/>
      <c r="EA71" s="215"/>
      <c r="EB71" s="215"/>
      <c r="EC71" s="215"/>
      <c r="ED71" s="215"/>
      <c r="EE71" s="215"/>
      <c r="EF71" s="215"/>
      <c r="EG71" s="215"/>
      <c r="EH71" s="215"/>
      <c r="EI71" s="215"/>
      <c r="EJ71" s="215"/>
      <c r="EK71" s="215"/>
      <c r="EL71" s="215"/>
      <c r="EM71" s="215"/>
      <c r="EN71" s="215"/>
      <c r="EO71" s="215"/>
      <c r="EP71" s="215"/>
      <c r="EQ71" s="215"/>
      <c r="ER71" s="215"/>
      <c r="ES71" s="215"/>
      <c r="ET71" s="215"/>
      <c r="EU71" s="215"/>
      <c r="EV71" s="215"/>
      <c r="EW71" s="215"/>
      <c r="EX71" s="215"/>
      <c r="EY71" s="215"/>
      <c r="EZ71" s="215"/>
      <c r="FA71" s="215"/>
      <c r="FB71" s="215"/>
      <c r="FC71" s="215"/>
      <c r="FD71" s="215"/>
      <c r="FE71" s="215"/>
      <c r="FF71" s="215"/>
      <c r="FG71" s="215"/>
      <c r="FH71" s="215"/>
      <c r="FI71" s="215"/>
      <c r="FJ71" s="215"/>
      <c r="FK71" s="215"/>
      <c r="FL71" s="215"/>
      <c r="FM71" s="215"/>
      <c r="FN71" s="215"/>
      <c r="FO71" s="215"/>
      <c r="FP71" s="215"/>
      <c r="FQ71" s="215"/>
      <c r="FR71" s="215"/>
      <c r="FS71" s="215"/>
      <c r="FT71" s="215"/>
      <c r="FU71" s="215"/>
      <c r="FV71" s="215"/>
      <c r="FW71" s="215"/>
      <c r="FX71" s="215"/>
      <c r="FY71" s="215"/>
      <c r="FZ71" s="215"/>
      <c r="GA71" s="215"/>
      <c r="GB71" s="215"/>
      <c r="GC71" s="215"/>
      <c r="GD71" s="215"/>
      <c r="GE71" s="215"/>
      <c r="GF71" s="215"/>
      <c r="GG71" s="215"/>
      <c r="GH71" s="215"/>
      <c r="GI71" s="215"/>
      <c r="GJ71" s="215"/>
      <c r="GK71" s="215"/>
      <c r="GL71" s="215"/>
      <c r="GM71" s="215"/>
      <c r="GN71" s="215"/>
      <c r="GO71" s="215"/>
      <c r="GP71" s="215"/>
      <c r="GQ71" s="215"/>
      <c r="GR71" s="215"/>
      <c r="GS71" s="215"/>
      <c r="GT71" s="215"/>
      <c r="GU71" s="215"/>
      <c r="GV71" s="215"/>
      <c r="GW71" s="215"/>
      <c r="GX71" s="215"/>
      <c r="GY71" s="215"/>
      <c r="GZ71" s="215"/>
      <c r="HA71" s="215"/>
      <c r="HB71" s="215"/>
      <c r="HC71" s="215"/>
      <c r="HD71" s="215"/>
      <c r="HE71" s="215"/>
      <c r="HF71" s="215"/>
      <c r="HG71" s="215"/>
      <c r="HH71" s="215"/>
      <c r="HI71" s="215"/>
      <c r="HJ71" s="215"/>
      <c r="HK71" s="215"/>
      <c r="HL71" s="215"/>
      <c r="HM71" s="215"/>
      <c r="HN71" s="215"/>
      <c r="HO71" s="215"/>
      <c r="HP71" s="215"/>
      <c r="HQ71" s="215"/>
      <c r="HR71" s="215"/>
      <c r="HS71" s="215"/>
      <c r="HT71" s="215"/>
      <c r="HU71" s="215"/>
      <c r="HV71" s="215"/>
      <c r="HW71" s="215"/>
      <c r="HX71" s="215"/>
      <c r="HY71" s="215"/>
      <c r="HZ71" s="215"/>
      <c r="IA71" s="215"/>
      <c r="IB71" s="215"/>
      <c r="IC71" s="189"/>
      <c r="ID71" s="189"/>
      <c r="IE71" s="189"/>
      <c r="IF71" s="189"/>
    </row>
    <row r="72" spans="1:240" s="211" customFormat="1" x14ac:dyDescent="0.3"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3"/>
      <c r="O72" s="212"/>
      <c r="P72" s="212"/>
      <c r="Q72" s="214"/>
      <c r="R72" s="214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5"/>
      <c r="BO72" s="215"/>
      <c r="BP72" s="215"/>
      <c r="BQ72" s="215"/>
      <c r="BR72" s="215"/>
      <c r="BS72" s="215"/>
      <c r="BT72" s="215"/>
      <c r="BU72" s="215"/>
      <c r="BV72" s="215"/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  <c r="CG72" s="215"/>
      <c r="CH72" s="215"/>
      <c r="CI72" s="215"/>
      <c r="CJ72" s="215"/>
      <c r="CK72" s="215"/>
      <c r="CL72" s="215"/>
      <c r="CM72" s="215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  <c r="DA72" s="215"/>
      <c r="DB72" s="215"/>
      <c r="DC72" s="215"/>
      <c r="DD72" s="215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215"/>
      <c r="DP72" s="215"/>
      <c r="DQ72" s="215"/>
      <c r="DR72" s="215"/>
      <c r="DS72" s="215"/>
      <c r="DT72" s="215"/>
      <c r="DU72" s="215"/>
      <c r="DV72" s="215"/>
      <c r="DW72" s="215"/>
      <c r="DX72" s="215"/>
      <c r="DY72" s="215"/>
      <c r="DZ72" s="215"/>
      <c r="EA72" s="215"/>
      <c r="EB72" s="215"/>
      <c r="EC72" s="215"/>
      <c r="ED72" s="215"/>
      <c r="EE72" s="215"/>
      <c r="EF72" s="215"/>
      <c r="EG72" s="215"/>
      <c r="EH72" s="215"/>
      <c r="EI72" s="215"/>
      <c r="EJ72" s="215"/>
      <c r="EK72" s="215"/>
      <c r="EL72" s="215"/>
      <c r="EM72" s="215"/>
      <c r="EN72" s="215"/>
      <c r="EO72" s="215"/>
      <c r="EP72" s="215"/>
      <c r="EQ72" s="215"/>
      <c r="ER72" s="215"/>
      <c r="ES72" s="215"/>
      <c r="ET72" s="215"/>
      <c r="EU72" s="215"/>
      <c r="EV72" s="215"/>
      <c r="EW72" s="215"/>
      <c r="EX72" s="215"/>
      <c r="EY72" s="215"/>
      <c r="EZ72" s="215"/>
      <c r="FA72" s="215"/>
      <c r="FB72" s="215"/>
      <c r="FC72" s="215"/>
      <c r="FD72" s="215"/>
      <c r="FE72" s="215"/>
      <c r="FF72" s="215"/>
      <c r="FG72" s="215"/>
      <c r="FH72" s="215"/>
      <c r="FI72" s="215"/>
      <c r="FJ72" s="215"/>
      <c r="FK72" s="215"/>
      <c r="FL72" s="215"/>
      <c r="FM72" s="215"/>
      <c r="FN72" s="215"/>
      <c r="FO72" s="215"/>
      <c r="FP72" s="215"/>
      <c r="FQ72" s="215"/>
      <c r="FR72" s="215"/>
      <c r="FS72" s="215"/>
      <c r="FT72" s="215"/>
      <c r="FU72" s="215"/>
      <c r="FV72" s="215"/>
      <c r="FW72" s="215"/>
      <c r="FX72" s="215"/>
      <c r="FY72" s="215"/>
      <c r="FZ72" s="215"/>
      <c r="GA72" s="215"/>
      <c r="GB72" s="215"/>
      <c r="GC72" s="215"/>
      <c r="GD72" s="215"/>
      <c r="GE72" s="215"/>
      <c r="GF72" s="215"/>
      <c r="GG72" s="215"/>
      <c r="GH72" s="215"/>
      <c r="GI72" s="215"/>
      <c r="GJ72" s="215"/>
      <c r="GK72" s="215"/>
      <c r="GL72" s="215"/>
      <c r="GM72" s="215"/>
      <c r="GN72" s="215"/>
      <c r="GO72" s="215"/>
      <c r="GP72" s="215"/>
      <c r="GQ72" s="215"/>
      <c r="GR72" s="215"/>
      <c r="GS72" s="215"/>
      <c r="GT72" s="215"/>
      <c r="GU72" s="215"/>
      <c r="GV72" s="215"/>
      <c r="GW72" s="215"/>
      <c r="GX72" s="215"/>
      <c r="GY72" s="215"/>
      <c r="GZ72" s="215"/>
      <c r="HA72" s="215"/>
      <c r="HB72" s="215"/>
      <c r="HC72" s="215"/>
      <c r="HD72" s="215"/>
      <c r="HE72" s="215"/>
      <c r="HF72" s="215"/>
      <c r="HG72" s="215"/>
      <c r="HH72" s="215"/>
      <c r="HI72" s="215"/>
      <c r="HJ72" s="215"/>
      <c r="HK72" s="215"/>
      <c r="HL72" s="215"/>
      <c r="HM72" s="215"/>
      <c r="HN72" s="215"/>
      <c r="HO72" s="215"/>
      <c r="HP72" s="215"/>
      <c r="HQ72" s="215"/>
      <c r="HR72" s="215"/>
      <c r="HS72" s="215"/>
      <c r="HT72" s="215"/>
      <c r="HU72" s="215"/>
      <c r="HV72" s="215"/>
      <c r="HW72" s="215"/>
      <c r="HX72" s="215"/>
      <c r="HY72" s="215"/>
      <c r="HZ72" s="215"/>
      <c r="IA72" s="215"/>
      <c r="IB72" s="215"/>
      <c r="IC72" s="189"/>
      <c r="ID72" s="189"/>
      <c r="IE72" s="189"/>
      <c r="IF72" s="189"/>
    </row>
    <row r="73" spans="1:240" s="211" customFormat="1" x14ac:dyDescent="0.3"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3"/>
      <c r="O73" s="212"/>
      <c r="P73" s="212"/>
      <c r="Q73" s="214"/>
      <c r="R73" s="214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5"/>
      <c r="BO73" s="215"/>
      <c r="BP73" s="215"/>
      <c r="BQ73" s="215"/>
      <c r="BR73" s="215"/>
      <c r="BS73" s="215"/>
      <c r="BT73" s="215"/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  <c r="CG73" s="215"/>
      <c r="CH73" s="215"/>
      <c r="CI73" s="215"/>
      <c r="CJ73" s="215"/>
      <c r="CK73" s="215"/>
      <c r="CL73" s="215"/>
      <c r="CM73" s="215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  <c r="DA73" s="215"/>
      <c r="DB73" s="215"/>
      <c r="DC73" s="215"/>
      <c r="DD73" s="215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15"/>
      <c r="DQ73" s="215"/>
      <c r="DR73" s="215"/>
      <c r="DS73" s="215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  <c r="EN73" s="215"/>
      <c r="EO73" s="215"/>
      <c r="EP73" s="215"/>
      <c r="EQ73" s="215"/>
      <c r="ER73" s="215"/>
      <c r="ES73" s="215"/>
      <c r="ET73" s="215"/>
      <c r="EU73" s="215"/>
      <c r="EV73" s="215"/>
      <c r="EW73" s="215"/>
      <c r="EX73" s="215"/>
      <c r="EY73" s="215"/>
      <c r="EZ73" s="215"/>
      <c r="FA73" s="215"/>
      <c r="FB73" s="215"/>
      <c r="FC73" s="215"/>
      <c r="FD73" s="215"/>
      <c r="FE73" s="215"/>
      <c r="FF73" s="215"/>
      <c r="FG73" s="215"/>
      <c r="FH73" s="215"/>
      <c r="FI73" s="215"/>
      <c r="FJ73" s="215"/>
      <c r="FK73" s="215"/>
      <c r="FL73" s="215"/>
      <c r="FM73" s="215"/>
      <c r="FN73" s="215"/>
      <c r="FO73" s="215"/>
      <c r="FP73" s="215"/>
      <c r="FQ73" s="215"/>
      <c r="FR73" s="215"/>
      <c r="FS73" s="215"/>
      <c r="FT73" s="215"/>
      <c r="FU73" s="215"/>
      <c r="FV73" s="215"/>
      <c r="FW73" s="215"/>
      <c r="FX73" s="215"/>
      <c r="FY73" s="215"/>
      <c r="FZ73" s="215"/>
      <c r="GA73" s="215"/>
      <c r="GB73" s="215"/>
      <c r="GC73" s="215"/>
      <c r="GD73" s="215"/>
      <c r="GE73" s="215"/>
      <c r="GF73" s="215"/>
      <c r="GG73" s="215"/>
      <c r="GH73" s="215"/>
      <c r="GI73" s="215"/>
      <c r="GJ73" s="215"/>
      <c r="GK73" s="215"/>
      <c r="GL73" s="215"/>
      <c r="GM73" s="215"/>
      <c r="GN73" s="215"/>
      <c r="GO73" s="215"/>
      <c r="GP73" s="215"/>
      <c r="GQ73" s="215"/>
      <c r="GR73" s="215"/>
      <c r="GS73" s="215"/>
      <c r="GT73" s="215"/>
      <c r="GU73" s="215"/>
      <c r="GV73" s="215"/>
      <c r="GW73" s="215"/>
      <c r="GX73" s="215"/>
      <c r="GY73" s="215"/>
      <c r="GZ73" s="215"/>
      <c r="HA73" s="215"/>
      <c r="HB73" s="215"/>
      <c r="HC73" s="215"/>
      <c r="HD73" s="215"/>
      <c r="HE73" s="215"/>
      <c r="HF73" s="215"/>
      <c r="HG73" s="215"/>
      <c r="HH73" s="215"/>
      <c r="HI73" s="215"/>
      <c r="HJ73" s="215"/>
      <c r="HK73" s="215"/>
      <c r="HL73" s="215"/>
      <c r="HM73" s="215"/>
      <c r="HN73" s="215"/>
      <c r="HO73" s="215"/>
      <c r="HP73" s="215"/>
      <c r="HQ73" s="215"/>
      <c r="HR73" s="215"/>
      <c r="HS73" s="215"/>
      <c r="HT73" s="215"/>
      <c r="HU73" s="215"/>
      <c r="HV73" s="215"/>
      <c r="HW73" s="215"/>
      <c r="HX73" s="215"/>
      <c r="HY73" s="215"/>
      <c r="HZ73" s="215"/>
      <c r="IA73" s="215"/>
      <c r="IB73" s="215"/>
      <c r="IC73" s="189"/>
      <c r="ID73" s="189"/>
      <c r="IE73" s="189"/>
      <c r="IF73" s="189"/>
    </row>
    <row r="74" spans="1:240" s="211" customFormat="1" x14ac:dyDescent="0.3"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3"/>
      <c r="O74" s="212"/>
      <c r="P74" s="212"/>
      <c r="Q74" s="214"/>
      <c r="R74" s="214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5"/>
      <c r="BO74" s="215"/>
      <c r="BP74" s="215"/>
      <c r="BQ74" s="215"/>
      <c r="BR74" s="215"/>
      <c r="BS74" s="215"/>
      <c r="BT74" s="215"/>
      <c r="BU74" s="215"/>
      <c r="BV74" s="215"/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  <c r="CG74" s="215"/>
      <c r="CH74" s="215"/>
      <c r="CI74" s="215"/>
      <c r="CJ74" s="215"/>
      <c r="CK74" s="215"/>
      <c r="CL74" s="215"/>
      <c r="CM74" s="215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  <c r="DA74" s="215"/>
      <c r="DB74" s="215"/>
      <c r="DC74" s="215"/>
      <c r="DD74" s="215"/>
      <c r="DE74" s="215"/>
      <c r="DF74" s="215"/>
      <c r="DG74" s="215"/>
      <c r="DH74" s="215"/>
      <c r="DI74" s="215"/>
      <c r="DJ74" s="215"/>
      <c r="DK74" s="215"/>
      <c r="DL74" s="215"/>
      <c r="DM74" s="215"/>
      <c r="DN74" s="215"/>
      <c r="DO74" s="215"/>
      <c r="DP74" s="215"/>
      <c r="DQ74" s="215"/>
      <c r="DR74" s="215"/>
      <c r="DS74" s="215"/>
      <c r="DT74" s="215"/>
      <c r="DU74" s="215"/>
      <c r="DV74" s="215"/>
      <c r="DW74" s="215"/>
      <c r="DX74" s="215"/>
      <c r="DY74" s="215"/>
      <c r="DZ74" s="215"/>
      <c r="EA74" s="215"/>
      <c r="EB74" s="215"/>
      <c r="EC74" s="215"/>
      <c r="ED74" s="215"/>
      <c r="EE74" s="215"/>
      <c r="EF74" s="215"/>
      <c r="EG74" s="215"/>
      <c r="EH74" s="215"/>
      <c r="EI74" s="215"/>
      <c r="EJ74" s="215"/>
      <c r="EK74" s="215"/>
      <c r="EL74" s="215"/>
      <c r="EM74" s="215"/>
      <c r="EN74" s="215"/>
      <c r="EO74" s="215"/>
      <c r="EP74" s="215"/>
      <c r="EQ74" s="215"/>
      <c r="ER74" s="215"/>
      <c r="ES74" s="215"/>
      <c r="ET74" s="215"/>
      <c r="EU74" s="215"/>
      <c r="EV74" s="215"/>
      <c r="EW74" s="215"/>
      <c r="EX74" s="215"/>
      <c r="EY74" s="215"/>
      <c r="EZ74" s="215"/>
      <c r="FA74" s="215"/>
      <c r="FB74" s="215"/>
      <c r="FC74" s="215"/>
      <c r="FD74" s="215"/>
      <c r="FE74" s="215"/>
      <c r="FF74" s="215"/>
      <c r="FG74" s="215"/>
      <c r="FH74" s="215"/>
      <c r="FI74" s="215"/>
      <c r="FJ74" s="215"/>
      <c r="FK74" s="215"/>
      <c r="FL74" s="215"/>
      <c r="FM74" s="215"/>
      <c r="FN74" s="215"/>
      <c r="FO74" s="215"/>
      <c r="FP74" s="215"/>
      <c r="FQ74" s="215"/>
      <c r="FR74" s="215"/>
      <c r="FS74" s="215"/>
      <c r="FT74" s="215"/>
      <c r="FU74" s="215"/>
      <c r="FV74" s="215"/>
      <c r="FW74" s="215"/>
      <c r="FX74" s="215"/>
      <c r="FY74" s="215"/>
      <c r="FZ74" s="215"/>
      <c r="GA74" s="215"/>
      <c r="GB74" s="215"/>
      <c r="GC74" s="215"/>
      <c r="GD74" s="215"/>
      <c r="GE74" s="215"/>
      <c r="GF74" s="215"/>
      <c r="GG74" s="215"/>
      <c r="GH74" s="215"/>
      <c r="GI74" s="215"/>
      <c r="GJ74" s="215"/>
      <c r="GK74" s="215"/>
      <c r="GL74" s="215"/>
      <c r="GM74" s="215"/>
      <c r="GN74" s="215"/>
      <c r="GO74" s="215"/>
      <c r="GP74" s="215"/>
      <c r="GQ74" s="215"/>
      <c r="GR74" s="215"/>
      <c r="GS74" s="215"/>
      <c r="GT74" s="215"/>
      <c r="GU74" s="215"/>
      <c r="GV74" s="215"/>
      <c r="GW74" s="215"/>
      <c r="GX74" s="215"/>
      <c r="GY74" s="215"/>
      <c r="GZ74" s="215"/>
      <c r="HA74" s="215"/>
      <c r="HB74" s="215"/>
      <c r="HC74" s="215"/>
      <c r="HD74" s="215"/>
      <c r="HE74" s="215"/>
      <c r="HF74" s="215"/>
      <c r="HG74" s="215"/>
      <c r="HH74" s="215"/>
      <c r="HI74" s="215"/>
      <c r="HJ74" s="215"/>
      <c r="HK74" s="215"/>
      <c r="HL74" s="215"/>
      <c r="HM74" s="215"/>
      <c r="HN74" s="215"/>
      <c r="HO74" s="215"/>
      <c r="HP74" s="215"/>
      <c r="HQ74" s="215"/>
      <c r="HR74" s="215"/>
      <c r="HS74" s="215"/>
      <c r="HT74" s="215"/>
      <c r="HU74" s="215"/>
      <c r="HV74" s="215"/>
      <c r="HW74" s="215"/>
      <c r="HX74" s="215"/>
      <c r="HY74" s="215"/>
      <c r="HZ74" s="215"/>
      <c r="IA74" s="215"/>
      <c r="IB74" s="215"/>
      <c r="IC74" s="189"/>
      <c r="ID74" s="189"/>
      <c r="IE74" s="189"/>
      <c r="IF74" s="189"/>
    </row>
    <row r="75" spans="1:240" s="211" customFormat="1" x14ac:dyDescent="0.3"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3"/>
      <c r="O75" s="212"/>
      <c r="P75" s="212"/>
      <c r="Q75" s="214"/>
      <c r="R75" s="214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5"/>
      <c r="BO75" s="215"/>
      <c r="BP75" s="215"/>
      <c r="BQ75" s="215"/>
      <c r="BR75" s="215"/>
      <c r="BS75" s="215"/>
      <c r="BT75" s="215"/>
      <c r="BU75" s="215"/>
      <c r="BV75" s="215"/>
      <c r="BW75" s="215"/>
      <c r="BX75" s="215"/>
      <c r="BY75" s="215"/>
      <c r="BZ75" s="215"/>
      <c r="CA75" s="215"/>
      <c r="CB75" s="215"/>
      <c r="CC75" s="215"/>
      <c r="CD75" s="215"/>
      <c r="CE75" s="215"/>
      <c r="CF75" s="215"/>
      <c r="CG75" s="215"/>
      <c r="CH75" s="215"/>
      <c r="CI75" s="215"/>
      <c r="CJ75" s="215"/>
      <c r="CK75" s="215"/>
      <c r="CL75" s="215"/>
      <c r="CM75" s="215"/>
      <c r="CN75" s="215"/>
      <c r="CO75" s="215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  <c r="DA75" s="215"/>
      <c r="DB75" s="215"/>
      <c r="DC75" s="215"/>
      <c r="DD75" s="215"/>
      <c r="DE75" s="215"/>
      <c r="DF75" s="215"/>
      <c r="DG75" s="215"/>
      <c r="DH75" s="215"/>
      <c r="DI75" s="215"/>
      <c r="DJ75" s="215"/>
      <c r="DK75" s="215"/>
      <c r="DL75" s="215"/>
      <c r="DM75" s="215"/>
      <c r="DN75" s="215"/>
      <c r="DO75" s="215"/>
      <c r="DP75" s="215"/>
      <c r="DQ75" s="215"/>
      <c r="DR75" s="215"/>
      <c r="DS75" s="215"/>
      <c r="DT75" s="215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15"/>
      <c r="EG75" s="215"/>
      <c r="EH75" s="215"/>
      <c r="EI75" s="215"/>
      <c r="EJ75" s="215"/>
      <c r="EK75" s="215"/>
      <c r="EL75" s="215"/>
      <c r="EM75" s="215"/>
      <c r="EN75" s="215"/>
      <c r="EO75" s="215"/>
      <c r="EP75" s="215"/>
      <c r="EQ75" s="215"/>
      <c r="ER75" s="215"/>
      <c r="ES75" s="215"/>
      <c r="ET75" s="215"/>
      <c r="EU75" s="215"/>
      <c r="EV75" s="215"/>
      <c r="EW75" s="215"/>
      <c r="EX75" s="215"/>
      <c r="EY75" s="215"/>
      <c r="EZ75" s="215"/>
      <c r="FA75" s="215"/>
      <c r="FB75" s="215"/>
      <c r="FC75" s="215"/>
      <c r="FD75" s="215"/>
      <c r="FE75" s="215"/>
      <c r="FF75" s="215"/>
      <c r="FG75" s="215"/>
      <c r="FH75" s="215"/>
      <c r="FI75" s="215"/>
      <c r="FJ75" s="215"/>
      <c r="FK75" s="215"/>
      <c r="FL75" s="215"/>
      <c r="FM75" s="215"/>
      <c r="FN75" s="215"/>
      <c r="FO75" s="215"/>
      <c r="FP75" s="215"/>
      <c r="FQ75" s="215"/>
      <c r="FR75" s="215"/>
      <c r="FS75" s="215"/>
      <c r="FT75" s="215"/>
      <c r="FU75" s="215"/>
      <c r="FV75" s="215"/>
      <c r="FW75" s="215"/>
      <c r="FX75" s="215"/>
      <c r="FY75" s="215"/>
      <c r="FZ75" s="215"/>
      <c r="GA75" s="215"/>
      <c r="GB75" s="215"/>
      <c r="GC75" s="215"/>
      <c r="GD75" s="215"/>
      <c r="GE75" s="215"/>
      <c r="GF75" s="215"/>
      <c r="GG75" s="215"/>
      <c r="GH75" s="215"/>
      <c r="GI75" s="215"/>
      <c r="GJ75" s="215"/>
      <c r="GK75" s="215"/>
      <c r="GL75" s="215"/>
      <c r="GM75" s="215"/>
      <c r="GN75" s="215"/>
      <c r="GO75" s="215"/>
      <c r="GP75" s="215"/>
      <c r="GQ75" s="215"/>
      <c r="GR75" s="215"/>
      <c r="GS75" s="215"/>
      <c r="GT75" s="215"/>
      <c r="GU75" s="215"/>
      <c r="GV75" s="215"/>
      <c r="GW75" s="215"/>
      <c r="GX75" s="215"/>
      <c r="GY75" s="215"/>
      <c r="GZ75" s="215"/>
      <c r="HA75" s="215"/>
      <c r="HB75" s="215"/>
      <c r="HC75" s="215"/>
      <c r="HD75" s="215"/>
      <c r="HE75" s="215"/>
      <c r="HF75" s="215"/>
      <c r="HG75" s="215"/>
      <c r="HH75" s="215"/>
      <c r="HI75" s="215"/>
      <c r="HJ75" s="215"/>
      <c r="HK75" s="215"/>
      <c r="HL75" s="215"/>
      <c r="HM75" s="215"/>
      <c r="HN75" s="215"/>
      <c r="HO75" s="215"/>
      <c r="HP75" s="215"/>
      <c r="HQ75" s="215"/>
      <c r="HR75" s="215"/>
      <c r="HS75" s="215"/>
      <c r="HT75" s="215"/>
      <c r="HU75" s="215"/>
      <c r="HV75" s="215"/>
      <c r="HW75" s="215"/>
      <c r="HX75" s="215"/>
      <c r="HY75" s="215"/>
      <c r="HZ75" s="215"/>
      <c r="IA75" s="215"/>
      <c r="IB75" s="215"/>
      <c r="IC75" s="189"/>
      <c r="ID75" s="189"/>
      <c r="IE75" s="189"/>
      <c r="IF75" s="189"/>
    </row>
    <row r="76" spans="1:240" s="211" customFormat="1" x14ac:dyDescent="0.3"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3"/>
      <c r="O76" s="212"/>
      <c r="P76" s="212"/>
      <c r="Q76" s="214"/>
      <c r="R76" s="214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5"/>
      <c r="BQ76" s="215"/>
      <c r="BR76" s="215"/>
      <c r="BS76" s="215"/>
      <c r="BT76" s="215"/>
      <c r="BU76" s="215"/>
      <c r="BV76" s="215"/>
      <c r="BW76" s="215"/>
      <c r="BX76" s="215"/>
      <c r="BY76" s="215"/>
      <c r="BZ76" s="215"/>
      <c r="CA76" s="215"/>
      <c r="CB76" s="215"/>
      <c r="CC76" s="215"/>
      <c r="CD76" s="215"/>
      <c r="CE76" s="215"/>
      <c r="CF76" s="215"/>
      <c r="CG76" s="215"/>
      <c r="CH76" s="215"/>
      <c r="CI76" s="215"/>
      <c r="CJ76" s="215"/>
      <c r="CK76" s="215"/>
      <c r="CL76" s="215"/>
      <c r="CM76" s="215"/>
      <c r="CN76" s="215"/>
      <c r="CO76" s="215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  <c r="DA76" s="215"/>
      <c r="DB76" s="215"/>
      <c r="DC76" s="215"/>
      <c r="DD76" s="215"/>
      <c r="DE76" s="215"/>
      <c r="DF76" s="215"/>
      <c r="DG76" s="215"/>
      <c r="DH76" s="215"/>
      <c r="DI76" s="215"/>
      <c r="DJ76" s="215"/>
      <c r="DK76" s="215"/>
      <c r="DL76" s="215"/>
      <c r="DM76" s="215"/>
      <c r="DN76" s="215"/>
      <c r="DO76" s="215"/>
      <c r="DP76" s="215"/>
      <c r="DQ76" s="215"/>
      <c r="DR76" s="215"/>
      <c r="DS76" s="215"/>
      <c r="DT76" s="215"/>
      <c r="DU76" s="215"/>
      <c r="DV76" s="215"/>
      <c r="DW76" s="215"/>
      <c r="DX76" s="215"/>
      <c r="DY76" s="215"/>
      <c r="DZ76" s="215"/>
      <c r="EA76" s="215"/>
      <c r="EB76" s="215"/>
      <c r="EC76" s="215"/>
      <c r="ED76" s="215"/>
      <c r="EE76" s="215"/>
      <c r="EF76" s="215"/>
      <c r="EG76" s="215"/>
      <c r="EH76" s="215"/>
      <c r="EI76" s="215"/>
      <c r="EJ76" s="215"/>
      <c r="EK76" s="215"/>
      <c r="EL76" s="215"/>
      <c r="EM76" s="215"/>
      <c r="EN76" s="215"/>
      <c r="EO76" s="215"/>
      <c r="EP76" s="215"/>
      <c r="EQ76" s="215"/>
      <c r="ER76" s="215"/>
      <c r="ES76" s="215"/>
      <c r="ET76" s="215"/>
      <c r="EU76" s="215"/>
      <c r="EV76" s="215"/>
      <c r="EW76" s="215"/>
      <c r="EX76" s="215"/>
      <c r="EY76" s="215"/>
      <c r="EZ76" s="215"/>
      <c r="FA76" s="215"/>
      <c r="FB76" s="215"/>
      <c r="FC76" s="215"/>
      <c r="FD76" s="215"/>
      <c r="FE76" s="215"/>
      <c r="FF76" s="215"/>
      <c r="FG76" s="215"/>
      <c r="FH76" s="215"/>
      <c r="FI76" s="215"/>
      <c r="FJ76" s="215"/>
      <c r="FK76" s="215"/>
      <c r="FL76" s="215"/>
      <c r="FM76" s="215"/>
      <c r="FN76" s="215"/>
      <c r="FO76" s="215"/>
      <c r="FP76" s="215"/>
      <c r="FQ76" s="215"/>
      <c r="FR76" s="215"/>
      <c r="FS76" s="215"/>
      <c r="FT76" s="215"/>
      <c r="FU76" s="215"/>
      <c r="FV76" s="215"/>
      <c r="FW76" s="215"/>
      <c r="FX76" s="215"/>
      <c r="FY76" s="215"/>
      <c r="FZ76" s="215"/>
      <c r="GA76" s="215"/>
      <c r="GB76" s="215"/>
      <c r="GC76" s="215"/>
      <c r="GD76" s="215"/>
      <c r="GE76" s="215"/>
      <c r="GF76" s="215"/>
      <c r="GG76" s="215"/>
      <c r="GH76" s="215"/>
      <c r="GI76" s="215"/>
      <c r="GJ76" s="215"/>
      <c r="GK76" s="215"/>
      <c r="GL76" s="215"/>
      <c r="GM76" s="215"/>
      <c r="GN76" s="215"/>
      <c r="GO76" s="215"/>
      <c r="GP76" s="215"/>
      <c r="GQ76" s="215"/>
      <c r="GR76" s="215"/>
      <c r="GS76" s="215"/>
      <c r="GT76" s="215"/>
      <c r="GU76" s="215"/>
      <c r="GV76" s="215"/>
      <c r="GW76" s="215"/>
      <c r="GX76" s="215"/>
      <c r="GY76" s="215"/>
      <c r="GZ76" s="215"/>
      <c r="HA76" s="215"/>
      <c r="HB76" s="215"/>
      <c r="HC76" s="215"/>
      <c r="HD76" s="215"/>
      <c r="HE76" s="215"/>
      <c r="HF76" s="215"/>
      <c r="HG76" s="215"/>
      <c r="HH76" s="215"/>
      <c r="HI76" s="215"/>
      <c r="HJ76" s="215"/>
      <c r="HK76" s="215"/>
      <c r="HL76" s="215"/>
      <c r="HM76" s="215"/>
      <c r="HN76" s="215"/>
      <c r="HO76" s="215"/>
      <c r="HP76" s="215"/>
      <c r="HQ76" s="215"/>
      <c r="HR76" s="215"/>
      <c r="HS76" s="215"/>
      <c r="HT76" s="215"/>
      <c r="HU76" s="215"/>
      <c r="HV76" s="215"/>
      <c r="HW76" s="215"/>
      <c r="HX76" s="215"/>
      <c r="HY76" s="215"/>
      <c r="HZ76" s="215"/>
      <c r="IA76" s="215"/>
      <c r="IB76" s="215"/>
      <c r="IC76" s="189"/>
      <c r="ID76" s="189"/>
      <c r="IE76" s="189"/>
      <c r="IF76" s="189"/>
    </row>
    <row r="77" spans="1:240" s="211" customFormat="1" x14ac:dyDescent="0.3"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3"/>
      <c r="O77" s="212"/>
      <c r="P77" s="212"/>
      <c r="Q77" s="214"/>
      <c r="R77" s="214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  <c r="DC77" s="215"/>
      <c r="DD77" s="215"/>
      <c r="DE77" s="215"/>
      <c r="DF77" s="215"/>
      <c r="DG77" s="215"/>
      <c r="DH77" s="215"/>
      <c r="DI77" s="215"/>
      <c r="DJ77" s="215"/>
      <c r="DK77" s="215"/>
      <c r="DL77" s="215"/>
      <c r="DM77" s="215"/>
      <c r="DN77" s="215"/>
      <c r="DO77" s="215"/>
      <c r="DP77" s="215"/>
      <c r="DQ77" s="215"/>
      <c r="DR77" s="215"/>
      <c r="DS77" s="215"/>
      <c r="DT77" s="215"/>
      <c r="DU77" s="215"/>
      <c r="DV77" s="215"/>
      <c r="DW77" s="215"/>
      <c r="DX77" s="215"/>
      <c r="DY77" s="215"/>
      <c r="DZ77" s="215"/>
      <c r="EA77" s="215"/>
      <c r="EB77" s="215"/>
      <c r="EC77" s="215"/>
      <c r="ED77" s="215"/>
      <c r="EE77" s="215"/>
      <c r="EF77" s="215"/>
      <c r="EG77" s="215"/>
      <c r="EH77" s="215"/>
      <c r="EI77" s="215"/>
      <c r="EJ77" s="215"/>
      <c r="EK77" s="215"/>
      <c r="EL77" s="215"/>
      <c r="EM77" s="215"/>
      <c r="EN77" s="215"/>
      <c r="EO77" s="215"/>
      <c r="EP77" s="215"/>
      <c r="EQ77" s="215"/>
      <c r="ER77" s="215"/>
      <c r="ES77" s="215"/>
      <c r="ET77" s="215"/>
      <c r="EU77" s="215"/>
      <c r="EV77" s="215"/>
      <c r="EW77" s="215"/>
      <c r="EX77" s="215"/>
      <c r="EY77" s="215"/>
      <c r="EZ77" s="215"/>
      <c r="FA77" s="215"/>
      <c r="FB77" s="215"/>
      <c r="FC77" s="215"/>
      <c r="FD77" s="215"/>
      <c r="FE77" s="215"/>
      <c r="FF77" s="215"/>
      <c r="FG77" s="215"/>
      <c r="FH77" s="215"/>
      <c r="FI77" s="215"/>
      <c r="FJ77" s="215"/>
      <c r="FK77" s="215"/>
      <c r="FL77" s="215"/>
      <c r="FM77" s="215"/>
      <c r="FN77" s="215"/>
      <c r="FO77" s="215"/>
      <c r="FP77" s="215"/>
      <c r="FQ77" s="215"/>
      <c r="FR77" s="215"/>
      <c r="FS77" s="215"/>
      <c r="FT77" s="215"/>
      <c r="FU77" s="215"/>
      <c r="FV77" s="215"/>
      <c r="FW77" s="215"/>
      <c r="FX77" s="215"/>
      <c r="FY77" s="215"/>
      <c r="FZ77" s="215"/>
      <c r="GA77" s="215"/>
      <c r="GB77" s="215"/>
      <c r="GC77" s="215"/>
      <c r="GD77" s="215"/>
      <c r="GE77" s="215"/>
      <c r="GF77" s="215"/>
      <c r="GG77" s="215"/>
      <c r="GH77" s="215"/>
      <c r="GI77" s="215"/>
      <c r="GJ77" s="215"/>
      <c r="GK77" s="215"/>
      <c r="GL77" s="215"/>
      <c r="GM77" s="215"/>
      <c r="GN77" s="215"/>
      <c r="GO77" s="215"/>
      <c r="GP77" s="215"/>
      <c r="GQ77" s="215"/>
      <c r="GR77" s="215"/>
      <c r="GS77" s="215"/>
      <c r="GT77" s="215"/>
      <c r="GU77" s="215"/>
      <c r="GV77" s="215"/>
      <c r="GW77" s="215"/>
      <c r="GX77" s="215"/>
      <c r="GY77" s="215"/>
      <c r="GZ77" s="215"/>
      <c r="HA77" s="215"/>
      <c r="HB77" s="215"/>
      <c r="HC77" s="215"/>
      <c r="HD77" s="215"/>
      <c r="HE77" s="215"/>
      <c r="HF77" s="215"/>
      <c r="HG77" s="215"/>
      <c r="HH77" s="215"/>
      <c r="HI77" s="215"/>
      <c r="HJ77" s="215"/>
      <c r="HK77" s="215"/>
      <c r="HL77" s="215"/>
      <c r="HM77" s="215"/>
      <c r="HN77" s="215"/>
      <c r="HO77" s="215"/>
      <c r="HP77" s="215"/>
      <c r="HQ77" s="215"/>
      <c r="HR77" s="215"/>
      <c r="HS77" s="215"/>
      <c r="HT77" s="215"/>
      <c r="HU77" s="215"/>
      <c r="HV77" s="215"/>
      <c r="HW77" s="215"/>
      <c r="HX77" s="215"/>
      <c r="HY77" s="215"/>
      <c r="HZ77" s="215"/>
      <c r="IA77" s="215"/>
      <c r="IB77" s="215"/>
      <c r="IC77" s="189"/>
      <c r="ID77" s="189"/>
      <c r="IE77" s="189"/>
      <c r="IF77" s="189"/>
    </row>
    <row r="78" spans="1:240" s="211" customFormat="1" x14ac:dyDescent="0.3"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3"/>
      <c r="O78" s="212"/>
      <c r="P78" s="212"/>
      <c r="Q78" s="214"/>
      <c r="R78" s="214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5"/>
      <c r="BN78" s="215"/>
      <c r="BO78" s="215"/>
      <c r="BP78" s="215"/>
      <c r="BQ78" s="215"/>
      <c r="BR78" s="215"/>
      <c r="BS78" s="215"/>
      <c r="BT78" s="215"/>
      <c r="BU78" s="215"/>
      <c r="BV78" s="215"/>
      <c r="BW78" s="215"/>
      <c r="BX78" s="215"/>
      <c r="BY78" s="215"/>
      <c r="BZ78" s="215"/>
      <c r="CA78" s="215"/>
      <c r="CB78" s="215"/>
      <c r="CC78" s="215"/>
      <c r="CD78" s="215"/>
      <c r="CE78" s="215"/>
      <c r="CF78" s="215"/>
      <c r="CG78" s="215"/>
      <c r="CH78" s="215"/>
      <c r="CI78" s="215"/>
      <c r="CJ78" s="215"/>
      <c r="CK78" s="215"/>
      <c r="CL78" s="215"/>
      <c r="CM78" s="215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  <c r="DA78" s="215"/>
      <c r="DB78" s="215"/>
      <c r="DC78" s="215"/>
      <c r="DD78" s="215"/>
      <c r="DE78" s="215"/>
      <c r="DF78" s="215"/>
      <c r="DG78" s="215"/>
      <c r="DH78" s="215"/>
      <c r="DI78" s="215"/>
      <c r="DJ78" s="215"/>
      <c r="DK78" s="215"/>
      <c r="DL78" s="215"/>
      <c r="DM78" s="215"/>
      <c r="DN78" s="215"/>
      <c r="DO78" s="215"/>
      <c r="DP78" s="215"/>
      <c r="DQ78" s="215"/>
      <c r="DR78" s="215"/>
      <c r="DS78" s="215"/>
      <c r="DT78" s="215"/>
      <c r="DU78" s="215"/>
      <c r="DV78" s="215"/>
      <c r="DW78" s="215"/>
      <c r="DX78" s="215"/>
      <c r="DY78" s="215"/>
      <c r="DZ78" s="215"/>
      <c r="EA78" s="215"/>
      <c r="EB78" s="215"/>
      <c r="EC78" s="215"/>
      <c r="ED78" s="215"/>
      <c r="EE78" s="215"/>
      <c r="EF78" s="215"/>
      <c r="EG78" s="215"/>
      <c r="EH78" s="215"/>
      <c r="EI78" s="215"/>
      <c r="EJ78" s="215"/>
      <c r="EK78" s="215"/>
      <c r="EL78" s="215"/>
      <c r="EM78" s="215"/>
      <c r="EN78" s="215"/>
      <c r="EO78" s="215"/>
      <c r="EP78" s="215"/>
      <c r="EQ78" s="215"/>
      <c r="ER78" s="215"/>
      <c r="ES78" s="215"/>
      <c r="ET78" s="215"/>
      <c r="EU78" s="215"/>
      <c r="EV78" s="215"/>
      <c r="EW78" s="215"/>
      <c r="EX78" s="215"/>
      <c r="EY78" s="215"/>
      <c r="EZ78" s="215"/>
      <c r="FA78" s="215"/>
      <c r="FB78" s="215"/>
      <c r="FC78" s="215"/>
      <c r="FD78" s="215"/>
      <c r="FE78" s="215"/>
      <c r="FF78" s="215"/>
      <c r="FG78" s="215"/>
      <c r="FH78" s="215"/>
      <c r="FI78" s="215"/>
      <c r="FJ78" s="215"/>
      <c r="FK78" s="215"/>
      <c r="FL78" s="215"/>
      <c r="FM78" s="215"/>
      <c r="FN78" s="215"/>
      <c r="FO78" s="215"/>
      <c r="FP78" s="215"/>
      <c r="FQ78" s="215"/>
      <c r="FR78" s="215"/>
      <c r="FS78" s="215"/>
      <c r="FT78" s="215"/>
      <c r="FU78" s="215"/>
      <c r="FV78" s="215"/>
      <c r="FW78" s="215"/>
      <c r="FX78" s="215"/>
      <c r="FY78" s="215"/>
      <c r="FZ78" s="215"/>
      <c r="GA78" s="215"/>
      <c r="GB78" s="215"/>
      <c r="GC78" s="215"/>
      <c r="GD78" s="215"/>
      <c r="GE78" s="215"/>
      <c r="GF78" s="215"/>
      <c r="GG78" s="215"/>
      <c r="GH78" s="215"/>
      <c r="GI78" s="215"/>
      <c r="GJ78" s="215"/>
      <c r="GK78" s="215"/>
      <c r="GL78" s="215"/>
      <c r="GM78" s="215"/>
      <c r="GN78" s="215"/>
      <c r="GO78" s="215"/>
      <c r="GP78" s="215"/>
      <c r="GQ78" s="215"/>
      <c r="GR78" s="215"/>
      <c r="GS78" s="215"/>
      <c r="GT78" s="215"/>
      <c r="GU78" s="215"/>
      <c r="GV78" s="215"/>
      <c r="GW78" s="215"/>
      <c r="GX78" s="215"/>
      <c r="GY78" s="215"/>
      <c r="GZ78" s="215"/>
      <c r="HA78" s="215"/>
      <c r="HB78" s="215"/>
      <c r="HC78" s="215"/>
      <c r="HD78" s="215"/>
      <c r="HE78" s="215"/>
      <c r="HF78" s="215"/>
      <c r="HG78" s="215"/>
      <c r="HH78" s="215"/>
      <c r="HI78" s="215"/>
      <c r="HJ78" s="215"/>
      <c r="HK78" s="215"/>
      <c r="HL78" s="215"/>
      <c r="HM78" s="215"/>
      <c r="HN78" s="215"/>
      <c r="HO78" s="215"/>
      <c r="HP78" s="215"/>
      <c r="HQ78" s="215"/>
      <c r="HR78" s="215"/>
      <c r="HS78" s="215"/>
      <c r="HT78" s="215"/>
      <c r="HU78" s="215"/>
      <c r="HV78" s="215"/>
      <c r="HW78" s="215"/>
      <c r="HX78" s="215"/>
      <c r="HY78" s="215"/>
      <c r="HZ78" s="215"/>
      <c r="IA78" s="215"/>
      <c r="IB78" s="215"/>
      <c r="IC78" s="189"/>
      <c r="ID78" s="189"/>
      <c r="IE78" s="189"/>
      <c r="IF78" s="189"/>
    </row>
    <row r="79" spans="1:240" s="189" customFormat="1" ht="15.75" customHeight="1" x14ac:dyDescent="0.3">
      <c r="A79" s="211"/>
      <c r="B79" s="211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3"/>
      <c r="O79" s="212"/>
      <c r="P79" s="212"/>
      <c r="Q79" s="214"/>
      <c r="R79" s="214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5"/>
      <c r="BN79" s="215"/>
      <c r="BO79" s="215"/>
      <c r="BP79" s="215"/>
      <c r="BQ79" s="215"/>
      <c r="BR79" s="215"/>
      <c r="BS79" s="215"/>
      <c r="BT79" s="215"/>
      <c r="BU79" s="215"/>
      <c r="BV79" s="215"/>
      <c r="BW79" s="215"/>
      <c r="BX79" s="215"/>
      <c r="BY79" s="215"/>
      <c r="BZ79" s="215"/>
      <c r="CA79" s="215"/>
      <c r="CB79" s="215"/>
      <c r="CC79" s="215"/>
      <c r="CD79" s="215"/>
      <c r="CE79" s="215"/>
      <c r="CF79" s="215"/>
      <c r="CG79" s="215"/>
      <c r="CH79" s="215"/>
      <c r="CI79" s="215"/>
      <c r="CJ79" s="215"/>
      <c r="CK79" s="215"/>
      <c r="CL79" s="215"/>
      <c r="CM79" s="215"/>
      <c r="CN79" s="215"/>
      <c r="CO79" s="215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  <c r="DA79" s="215"/>
      <c r="DB79" s="215"/>
      <c r="DC79" s="215"/>
      <c r="DD79" s="215"/>
      <c r="DE79" s="215"/>
      <c r="DF79" s="215"/>
      <c r="DG79" s="215"/>
      <c r="DH79" s="215"/>
      <c r="DI79" s="215"/>
      <c r="DJ79" s="215"/>
      <c r="DK79" s="215"/>
      <c r="DL79" s="215"/>
      <c r="DM79" s="215"/>
      <c r="DN79" s="215"/>
      <c r="DO79" s="215"/>
      <c r="DP79" s="215"/>
      <c r="DQ79" s="215"/>
      <c r="DR79" s="215"/>
      <c r="DS79" s="215"/>
      <c r="DT79" s="215"/>
      <c r="DU79" s="215"/>
      <c r="DV79" s="215"/>
      <c r="DW79" s="215"/>
      <c r="DX79" s="215"/>
      <c r="DY79" s="215"/>
      <c r="DZ79" s="215"/>
      <c r="EA79" s="215"/>
      <c r="EB79" s="215"/>
      <c r="EC79" s="215"/>
      <c r="ED79" s="215"/>
      <c r="EE79" s="215"/>
      <c r="EF79" s="215"/>
      <c r="EG79" s="215"/>
      <c r="EH79" s="215"/>
      <c r="EI79" s="215"/>
      <c r="EJ79" s="215"/>
      <c r="EK79" s="215"/>
      <c r="EL79" s="215"/>
      <c r="EM79" s="215"/>
      <c r="EN79" s="215"/>
      <c r="EO79" s="215"/>
      <c r="EP79" s="215"/>
      <c r="EQ79" s="215"/>
      <c r="ER79" s="215"/>
      <c r="ES79" s="215"/>
      <c r="ET79" s="215"/>
      <c r="EU79" s="215"/>
      <c r="EV79" s="215"/>
      <c r="EW79" s="215"/>
      <c r="EX79" s="215"/>
      <c r="EY79" s="215"/>
      <c r="EZ79" s="215"/>
      <c r="FA79" s="215"/>
      <c r="FB79" s="215"/>
      <c r="FC79" s="215"/>
      <c r="FD79" s="215"/>
      <c r="FE79" s="215"/>
      <c r="FF79" s="215"/>
      <c r="FG79" s="215"/>
      <c r="FH79" s="215"/>
      <c r="FI79" s="215"/>
      <c r="FJ79" s="215"/>
      <c r="FK79" s="215"/>
      <c r="FL79" s="215"/>
      <c r="FM79" s="215"/>
      <c r="FN79" s="215"/>
      <c r="FO79" s="215"/>
      <c r="FP79" s="215"/>
      <c r="FQ79" s="215"/>
      <c r="FR79" s="215"/>
      <c r="FS79" s="215"/>
      <c r="FT79" s="215"/>
      <c r="FU79" s="215"/>
      <c r="FV79" s="215"/>
      <c r="FW79" s="215"/>
      <c r="FX79" s="215"/>
      <c r="FY79" s="215"/>
      <c r="FZ79" s="215"/>
      <c r="GA79" s="215"/>
      <c r="GB79" s="215"/>
      <c r="GC79" s="215"/>
      <c r="GD79" s="215"/>
      <c r="GE79" s="215"/>
      <c r="GF79" s="215"/>
      <c r="GG79" s="215"/>
      <c r="GH79" s="215"/>
      <c r="GI79" s="215"/>
      <c r="GJ79" s="215"/>
      <c r="GK79" s="215"/>
      <c r="GL79" s="215"/>
      <c r="GM79" s="215"/>
      <c r="GN79" s="215"/>
      <c r="GO79" s="215"/>
      <c r="GP79" s="215"/>
      <c r="GQ79" s="215"/>
      <c r="GR79" s="215"/>
      <c r="GS79" s="215"/>
      <c r="GT79" s="215"/>
      <c r="GU79" s="215"/>
      <c r="GV79" s="215"/>
      <c r="GW79" s="215"/>
      <c r="GX79" s="215"/>
      <c r="GY79" s="215"/>
      <c r="GZ79" s="215"/>
      <c r="HA79" s="215"/>
      <c r="HB79" s="215"/>
      <c r="HC79" s="215"/>
      <c r="HD79" s="215"/>
      <c r="HE79" s="215"/>
      <c r="HF79" s="215"/>
      <c r="HG79" s="215"/>
      <c r="HH79" s="215"/>
      <c r="HI79" s="215"/>
      <c r="HJ79" s="215"/>
      <c r="HK79" s="215"/>
      <c r="HL79" s="215"/>
      <c r="HM79" s="215"/>
      <c r="HN79" s="215"/>
      <c r="HO79" s="215"/>
      <c r="HP79" s="215"/>
      <c r="HQ79" s="215"/>
      <c r="HR79" s="215"/>
      <c r="HS79" s="215"/>
      <c r="HT79" s="215"/>
      <c r="HU79" s="215"/>
      <c r="HV79" s="215"/>
      <c r="HW79" s="215"/>
      <c r="HX79" s="215"/>
      <c r="HY79" s="215"/>
      <c r="HZ79" s="215"/>
      <c r="IA79" s="215"/>
      <c r="IB79" s="215"/>
    </row>
    <row r="80" spans="1:240" s="189" customFormat="1" ht="15.75" customHeight="1" x14ac:dyDescent="0.3">
      <c r="A80" s="211"/>
      <c r="B80" s="211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3"/>
      <c r="O80" s="212"/>
      <c r="P80" s="212"/>
      <c r="Q80" s="214"/>
      <c r="R80" s="214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5"/>
      <c r="BN80" s="215"/>
      <c r="BO80" s="215"/>
      <c r="BP80" s="215"/>
      <c r="BQ80" s="215"/>
      <c r="BR80" s="215"/>
      <c r="BS80" s="215"/>
      <c r="BT80" s="215"/>
      <c r="BU80" s="215"/>
      <c r="BV80" s="215"/>
      <c r="BW80" s="215"/>
      <c r="BX80" s="215"/>
      <c r="BY80" s="215"/>
      <c r="BZ80" s="215"/>
      <c r="CA80" s="215"/>
      <c r="CB80" s="215"/>
      <c r="CC80" s="215"/>
      <c r="CD80" s="215"/>
      <c r="CE80" s="215"/>
      <c r="CF80" s="215"/>
      <c r="CG80" s="215"/>
      <c r="CH80" s="215"/>
      <c r="CI80" s="215"/>
      <c r="CJ80" s="215"/>
      <c r="CK80" s="215"/>
      <c r="CL80" s="215"/>
      <c r="CM80" s="215"/>
      <c r="CN80" s="215"/>
      <c r="CO80" s="215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  <c r="DA80" s="215"/>
      <c r="DB80" s="215"/>
      <c r="DC80" s="215"/>
      <c r="DD80" s="215"/>
      <c r="DE80" s="215"/>
      <c r="DF80" s="215"/>
      <c r="DG80" s="215"/>
      <c r="DH80" s="215"/>
      <c r="DI80" s="215"/>
      <c r="DJ80" s="215"/>
      <c r="DK80" s="215"/>
      <c r="DL80" s="215"/>
      <c r="DM80" s="215"/>
      <c r="DN80" s="215"/>
      <c r="DO80" s="215"/>
      <c r="DP80" s="215"/>
      <c r="DQ80" s="215"/>
      <c r="DR80" s="215"/>
      <c r="DS80" s="215"/>
      <c r="DT80" s="215"/>
      <c r="DU80" s="215"/>
      <c r="DV80" s="215"/>
      <c r="DW80" s="215"/>
      <c r="DX80" s="215"/>
      <c r="DY80" s="215"/>
      <c r="DZ80" s="215"/>
      <c r="EA80" s="215"/>
      <c r="EB80" s="215"/>
      <c r="EC80" s="215"/>
      <c r="ED80" s="215"/>
      <c r="EE80" s="215"/>
      <c r="EF80" s="215"/>
      <c r="EG80" s="215"/>
      <c r="EH80" s="215"/>
      <c r="EI80" s="215"/>
      <c r="EJ80" s="215"/>
      <c r="EK80" s="215"/>
      <c r="EL80" s="215"/>
      <c r="EM80" s="215"/>
      <c r="EN80" s="215"/>
      <c r="EO80" s="215"/>
      <c r="EP80" s="215"/>
      <c r="EQ80" s="215"/>
      <c r="ER80" s="215"/>
      <c r="ES80" s="215"/>
      <c r="ET80" s="215"/>
      <c r="EU80" s="215"/>
      <c r="EV80" s="215"/>
      <c r="EW80" s="215"/>
      <c r="EX80" s="215"/>
      <c r="EY80" s="215"/>
      <c r="EZ80" s="215"/>
      <c r="FA80" s="215"/>
      <c r="FB80" s="215"/>
      <c r="FC80" s="215"/>
      <c r="FD80" s="215"/>
      <c r="FE80" s="215"/>
      <c r="FF80" s="215"/>
      <c r="FG80" s="215"/>
      <c r="FH80" s="215"/>
      <c r="FI80" s="215"/>
      <c r="FJ80" s="215"/>
      <c r="FK80" s="215"/>
      <c r="FL80" s="215"/>
      <c r="FM80" s="215"/>
      <c r="FN80" s="215"/>
      <c r="FO80" s="215"/>
      <c r="FP80" s="215"/>
      <c r="FQ80" s="215"/>
      <c r="FR80" s="215"/>
      <c r="FS80" s="215"/>
      <c r="FT80" s="215"/>
      <c r="FU80" s="215"/>
      <c r="FV80" s="215"/>
      <c r="FW80" s="215"/>
      <c r="FX80" s="215"/>
      <c r="FY80" s="215"/>
      <c r="FZ80" s="215"/>
      <c r="GA80" s="215"/>
      <c r="GB80" s="215"/>
      <c r="GC80" s="215"/>
      <c r="GD80" s="215"/>
      <c r="GE80" s="215"/>
      <c r="GF80" s="215"/>
      <c r="GG80" s="215"/>
      <c r="GH80" s="215"/>
      <c r="GI80" s="215"/>
      <c r="GJ80" s="215"/>
      <c r="GK80" s="215"/>
      <c r="GL80" s="215"/>
      <c r="GM80" s="215"/>
      <c r="GN80" s="215"/>
      <c r="GO80" s="215"/>
      <c r="GP80" s="215"/>
      <c r="GQ80" s="215"/>
      <c r="GR80" s="215"/>
      <c r="GS80" s="215"/>
      <c r="GT80" s="215"/>
      <c r="GU80" s="215"/>
      <c r="GV80" s="215"/>
      <c r="GW80" s="215"/>
      <c r="GX80" s="215"/>
      <c r="GY80" s="215"/>
      <c r="GZ80" s="215"/>
      <c r="HA80" s="215"/>
      <c r="HB80" s="215"/>
      <c r="HC80" s="215"/>
      <c r="HD80" s="215"/>
      <c r="HE80" s="215"/>
      <c r="HF80" s="215"/>
      <c r="HG80" s="215"/>
      <c r="HH80" s="215"/>
      <c r="HI80" s="215"/>
      <c r="HJ80" s="215"/>
      <c r="HK80" s="215"/>
      <c r="HL80" s="215"/>
      <c r="HM80" s="215"/>
      <c r="HN80" s="215"/>
      <c r="HO80" s="215"/>
      <c r="HP80" s="215"/>
      <c r="HQ80" s="215"/>
      <c r="HR80" s="215"/>
      <c r="HS80" s="215"/>
      <c r="HT80" s="215"/>
      <c r="HU80" s="215"/>
      <c r="HV80" s="215"/>
      <c r="HW80" s="215"/>
      <c r="HX80" s="215"/>
      <c r="HY80" s="215"/>
      <c r="HZ80" s="215"/>
      <c r="IA80" s="215"/>
      <c r="IB80" s="215"/>
    </row>
    <row r="81" spans="1:236" s="189" customFormat="1" ht="15.75" customHeight="1" x14ac:dyDescent="0.3">
      <c r="A81" s="211"/>
      <c r="B81" s="211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3"/>
      <c r="O81" s="212"/>
      <c r="P81" s="212"/>
      <c r="Q81" s="214"/>
      <c r="R81" s="214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5"/>
      <c r="BN81" s="215"/>
      <c r="BO81" s="215"/>
      <c r="BP81" s="215"/>
      <c r="BQ81" s="215"/>
      <c r="BR81" s="215"/>
      <c r="BS81" s="215"/>
      <c r="BT81" s="215"/>
      <c r="BU81" s="215"/>
      <c r="BV81" s="215"/>
      <c r="BW81" s="215"/>
      <c r="BX81" s="215"/>
      <c r="BY81" s="215"/>
      <c r="BZ81" s="215"/>
      <c r="CA81" s="215"/>
      <c r="CB81" s="215"/>
      <c r="CC81" s="215"/>
      <c r="CD81" s="215"/>
      <c r="CE81" s="215"/>
      <c r="CF81" s="215"/>
      <c r="CG81" s="215"/>
      <c r="CH81" s="215"/>
      <c r="CI81" s="215"/>
      <c r="CJ81" s="215"/>
      <c r="CK81" s="215"/>
      <c r="CL81" s="215"/>
      <c r="CM81" s="215"/>
      <c r="CN81" s="215"/>
      <c r="CO81" s="215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  <c r="DA81" s="215"/>
      <c r="DB81" s="215"/>
      <c r="DC81" s="215"/>
      <c r="DD81" s="215"/>
      <c r="DE81" s="215"/>
      <c r="DF81" s="215"/>
      <c r="DG81" s="215"/>
      <c r="DH81" s="215"/>
      <c r="DI81" s="215"/>
      <c r="DJ81" s="215"/>
      <c r="DK81" s="215"/>
      <c r="DL81" s="215"/>
      <c r="DM81" s="215"/>
      <c r="DN81" s="215"/>
      <c r="DO81" s="215"/>
      <c r="DP81" s="215"/>
      <c r="DQ81" s="215"/>
      <c r="DR81" s="215"/>
      <c r="DS81" s="215"/>
      <c r="DT81" s="215"/>
      <c r="DU81" s="215"/>
      <c r="DV81" s="215"/>
      <c r="DW81" s="215"/>
      <c r="DX81" s="215"/>
      <c r="DY81" s="215"/>
      <c r="DZ81" s="215"/>
      <c r="EA81" s="215"/>
      <c r="EB81" s="215"/>
      <c r="EC81" s="215"/>
      <c r="ED81" s="215"/>
      <c r="EE81" s="215"/>
      <c r="EF81" s="215"/>
      <c r="EG81" s="215"/>
      <c r="EH81" s="215"/>
      <c r="EI81" s="215"/>
      <c r="EJ81" s="215"/>
      <c r="EK81" s="215"/>
      <c r="EL81" s="215"/>
      <c r="EM81" s="215"/>
      <c r="EN81" s="215"/>
      <c r="EO81" s="215"/>
      <c r="EP81" s="215"/>
      <c r="EQ81" s="215"/>
      <c r="ER81" s="215"/>
      <c r="ES81" s="215"/>
      <c r="ET81" s="215"/>
      <c r="EU81" s="215"/>
      <c r="EV81" s="215"/>
      <c r="EW81" s="215"/>
      <c r="EX81" s="215"/>
      <c r="EY81" s="215"/>
      <c r="EZ81" s="215"/>
      <c r="FA81" s="215"/>
      <c r="FB81" s="215"/>
      <c r="FC81" s="215"/>
      <c r="FD81" s="215"/>
      <c r="FE81" s="215"/>
      <c r="FF81" s="215"/>
      <c r="FG81" s="215"/>
      <c r="FH81" s="215"/>
      <c r="FI81" s="215"/>
      <c r="FJ81" s="215"/>
      <c r="FK81" s="215"/>
      <c r="FL81" s="215"/>
      <c r="FM81" s="215"/>
      <c r="FN81" s="215"/>
      <c r="FO81" s="215"/>
      <c r="FP81" s="215"/>
      <c r="FQ81" s="215"/>
      <c r="FR81" s="215"/>
      <c r="FS81" s="215"/>
      <c r="FT81" s="215"/>
      <c r="FU81" s="215"/>
      <c r="FV81" s="215"/>
      <c r="FW81" s="215"/>
      <c r="FX81" s="215"/>
      <c r="FY81" s="215"/>
      <c r="FZ81" s="215"/>
      <c r="GA81" s="215"/>
      <c r="GB81" s="215"/>
      <c r="GC81" s="215"/>
      <c r="GD81" s="215"/>
      <c r="GE81" s="215"/>
      <c r="GF81" s="215"/>
      <c r="GG81" s="215"/>
      <c r="GH81" s="215"/>
      <c r="GI81" s="215"/>
      <c r="GJ81" s="215"/>
      <c r="GK81" s="215"/>
      <c r="GL81" s="215"/>
      <c r="GM81" s="215"/>
      <c r="GN81" s="215"/>
      <c r="GO81" s="215"/>
      <c r="GP81" s="215"/>
      <c r="GQ81" s="215"/>
      <c r="GR81" s="215"/>
      <c r="GS81" s="215"/>
      <c r="GT81" s="215"/>
      <c r="GU81" s="215"/>
      <c r="GV81" s="215"/>
      <c r="GW81" s="215"/>
      <c r="GX81" s="215"/>
      <c r="GY81" s="215"/>
      <c r="GZ81" s="215"/>
      <c r="HA81" s="215"/>
      <c r="HB81" s="215"/>
      <c r="HC81" s="215"/>
      <c r="HD81" s="215"/>
      <c r="HE81" s="215"/>
      <c r="HF81" s="215"/>
      <c r="HG81" s="215"/>
      <c r="HH81" s="215"/>
      <c r="HI81" s="215"/>
      <c r="HJ81" s="215"/>
      <c r="HK81" s="215"/>
      <c r="HL81" s="215"/>
      <c r="HM81" s="215"/>
      <c r="HN81" s="215"/>
      <c r="HO81" s="215"/>
      <c r="HP81" s="215"/>
      <c r="HQ81" s="215"/>
      <c r="HR81" s="215"/>
      <c r="HS81" s="215"/>
      <c r="HT81" s="215"/>
      <c r="HU81" s="215"/>
      <c r="HV81" s="215"/>
      <c r="HW81" s="215"/>
      <c r="HX81" s="215"/>
      <c r="HY81" s="215"/>
      <c r="HZ81" s="215"/>
      <c r="IA81" s="215"/>
      <c r="IB81" s="215"/>
    </row>
    <row r="82" spans="1:236" s="189" customFormat="1" ht="15.75" customHeight="1" x14ac:dyDescent="0.3">
      <c r="A82" s="211"/>
      <c r="B82" s="211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3"/>
      <c r="O82" s="212"/>
      <c r="P82" s="212"/>
      <c r="Q82" s="214"/>
      <c r="R82" s="214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5"/>
      <c r="BN82" s="215"/>
      <c r="BO82" s="215"/>
      <c r="BP82" s="215"/>
      <c r="BQ82" s="215"/>
      <c r="BR82" s="215"/>
      <c r="BS82" s="215"/>
      <c r="BT82" s="215"/>
      <c r="BU82" s="215"/>
      <c r="BV82" s="215"/>
      <c r="BW82" s="215"/>
      <c r="BX82" s="215"/>
      <c r="BY82" s="215"/>
      <c r="BZ82" s="215"/>
      <c r="CA82" s="215"/>
      <c r="CB82" s="215"/>
      <c r="CC82" s="215"/>
      <c r="CD82" s="215"/>
      <c r="CE82" s="215"/>
      <c r="CF82" s="215"/>
      <c r="CG82" s="215"/>
      <c r="CH82" s="215"/>
      <c r="CI82" s="215"/>
      <c r="CJ82" s="215"/>
      <c r="CK82" s="215"/>
      <c r="CL82" s="215"/>
      <c r="CM82" s="215"/>
      <c r="CN82" s="215"/>
      <c r="CO82" s="215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  <c r="DA82" s="215"/>
      <c r="DB82" s="215"/>
      <c r="DC82" s="215"/>
      <c r="DD82" s="215"/>
      <c r="DE82" s="215"/>
      <c r="DF82" s="215"/>
      <c r="DG82" s="215"/>
      <c r="DH82" s="215"/>
      <c r="DI82" s="215"/>
      <c r="DJ82" s="215"/>
      <c r="DK82" s="215"/>
      <c r="DL82" s="215"/>
      <c r="DM82" s="215"/>
      <c r="DN82" s="215"/>
      <c r="DO82" s="215"/>
      <c r="DP82" s="215"/>
      <c r="DQ82" s="215"/>
      <c r="DR82" s="215"/>
      <c r="DS82" s="215"/>
      <c r="DT82" s="215"/>
      <c r="DU82" s="215"/>
      <c r="DV82" s="215"/>
      <c r="DW82" s="215"/>
      <c r="DX82" s="215"/>
      <c r="DY82" s="215"/>
      <c r="DZ82" s="215"/>
      <c r="EA82" s="215"/>
      <c r="EB82" s="215"/>
      <c r="EC82" s="215"/>
      <c r="ED82" s="215"/>
      <c r="EE82" s="215"/>
      <c r="EF82" s="215"/>
      <c r="EG82" s="215"/>
      <c r="EH82" s="215"/>
      <c r="EI82" s="215"/>
      <c r="EJ82" s="215"/>
      <c r="EK82" s="215"/>
      <c r="EL82" s="215"/>
      <c r="EM82" s="215"/>
      <c r="EN82" s="215"/>
      <c r="EO82" s="215"/>
      <c r="EP82" s="215"/>
      <c r="EQ82" s="215"/>
      <c r="ER82" s="215"/>
      <c r="ES82" s="215"/>
      <c r="ET82" s="215"/>
      <c r="EU82" s="215"/>
      <c r="EV82" s="215"/>
      <c r="EW82" s="215"/>
      <c r="EX82" s="215"/>
      <c r="EY82" s="215"/>
      <c r="EZ82" s="215"/>
      <c r="FA82" s="215"/>
      <c r="FB82" s="215"/>
      <c r="FC82" s="215"/>
      <c r="FD82" s="215"/>
      <c r="FE82" s="215"/>
      <c r="FF82" s="215"/>
      <c r="FG82" s="215"/>
      <c r="FH82" s="215"/>
      <c r="FI82" s="215"/>
      <c r="FJ82" s="215"/>
      <c r="FK82" s="215"/>
      <c r="FL82" s="215"/>
      <c r="FM82" s="215"/>
      <c r="FN82" s="215"/>
      <c r="FO82" s="215"/>
      <c r="FP82" s="215"/>
      <c r="FQ82" s="215"/>
      <c r="FR82" s="215"/>
      <c r="FS82" s="215"/>
      <c r="FT82" s="215"/>
      <c r="FU82" s="215"/>
      <c r="FV82" s="215"/>
      <c r="FW82" s="215"/>
      <c r="FX82" s="215"/>
      <c r="FY82" s="215"/>
      <c r="FZ82" s="215"/>
      <c r="GA82" s="215"/>
      <c r="GB82" s="215"/>
      <c r="GC82" s="215"/>
      <c r="GD82" s="215"/>
      <c r="GE82" s="215"/>
      <c r="GF82" s="215"/>
      <c r="GG82" s="215"/>
      <c r="GH82" s="215"/>
      <c r="GI82" s="215"/>
      <c r="GJ82" s="215"/>
      <c r="GK82" s="215"/>
      <c r="GL82" s="215"/>
      <c r="GM82" s="215"/>
      <c r="GN82" s="215"/>
      <c r="GO82" s="215"/>
      <c r="GP82" s="215"/>
      <c r="GQ82" s="215"/>
      <c r="GR82" s="215"/>
      <c r="GS82" s="215"/>
      <c r="GT82" s="215"/>
      <c r="GU82" s="215"/>
      <c r="GV82" s="215"/>
      <c r="GW82" s="215"/>
      <c r="GX82" s="215"/>
      <c r="GY82" s="215"/>
      <c r="GZ82" s="215"/>
      <c r="HA82" s="215"/>
      <c r="HB82" s="215"/>
      <c r="HC82" s="215"/>
      <c r="HD82" s="215"/>
      <c r="HE82" s="215"/>
      <c r="HF82" s="215"/>
      <c r="HG82" s="215"/>
      <c r="HH82" s="215"/>
      <c r="HI82" s="215"/>
      <c r="HJ82" s="215"/>
      <c r="HK82" s="215"/>
      <c r="HL82" s="215"/>
      <c r="HM82" s="215"/>
      <c r="HN82" s="215"/>
      <c r="HO82" s="215"/>
      <c r="HP82" s="215"/>
      <c r="HQ82" s="215"/>
      <c r="HR82" s="215"/>
      <c r="HS82" s="215"/>
      <c r="HT82" s="215"/>
      <c r="HU82" s="215"/>
      <c r="HV82" s="215"/>
      <c r="HW82" s="215"/>
      <c r="HX82" s="215"/>
      <c r="HY82" s="215"/>
      <c r="HZ82" s="215"/>
      <c r="IA82" s="215"/>
      <c r="IB82" s="215"/>
    </row>
    <row r="83" spans="1:236" s="189" customFormat="1" ht="15.75" customHeight="1" x14ac:dyDescent="0.3">
      <c r="A83" s="211"/>
      <c r="B83" s="211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3"/>
      <c r="O83" s="212"/>
      <c r="P83" s="212"/>
      <c r="Q83" s="214"/>
      <c r="R83" s="214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5"/>
      <c r="BN83" s="215"/>
      <c r="BO83" s="215"/>
      <c r="BP83" s="215"/>
      <c r="BQ83" s="215"/>
      <c r="BR83" s="215"/>
      <c r="BS83" s="215"/>
      <c r="BT83" s="215"/>
      <c r="BU83" s="215"/>
      <c r="BV83" s="215"/>
      <c r="BW83" s="215"/>
      <c r="BX83" s="215"/>
      <c r="BY83" s="215"/>
      <c r="BZ83" s="215"/>
      <c r="CA83" s="215"/>
      <c r="CB83" s="215"/>
      <c r="CC83" s="215"/>
      <c r="CD83" s="215"/>
      <c r="CE83" s="215"/>
      <c r="CF83" s="215"/>
      <c r="CG83" s="215"/>
      <c r="CH83" s="215"/>
      <c r="CI83" s="215"/>
      <c r="CJ83" s="215"/>
      <c r="CK83" s="215"/>
      <c r="CL83" s="215"/>
      <c r="CM83" s="215"/>
      <c r="CN83" s="215"/>
      <c r="CO83" s="215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  <c r="DA83" s="215"/>
      <c r="DB83" s="215"/>
      <c r="DC83" s="215"/>
      <c r="DD83" s="215"/>
      <c r="DE83" s="215"/>
      <c r="DF83" s="215"/>
      <c r="DG83" s="215"/>
      <c r="DH83" s="215"/>
      <c r="DI83" s="215"/>
      <c r="DJ83" s="215"/>
      <c r="DK83" s="215"/>
      <c r="DL83" s="215"/>
      <c r="DM83" s="215"/>
      <c r="DN83" s="215"/>
      <c r="DO83" s="215"/>
      <c r="DP83" s="215"/>
      <c r="DQ83" s="215"/>
      <c r="DR83" s="215"/>
      <c r="DS83" s="215"/>
      <c r="DT83" s="215"/>
      <c r="DU83" s="215"/>
      <c r="DV83" s="215"/>
      <c r="DW83" s="215"/>
      <c r="DX83" s="215"/>
      <c r="DY83" s="215"/>
      <c r="DZ83" s="215"/>
      <c r="EA83" s="215"/>
      <c r="EB83" s="215"/>
      <c r="EC83" s="215"/>
      <c r="ED83" s="215"/>
      <c r="EE83" s="215"/>
      <c r="EF83" s="215"/>
      <c r="EG83" s="215"/>
      <c r="EH83" s="215"/>
      <c r="EI83" s="215"/>
      <c r="EJ83" s="215"/>
      <c r="EK83" s="215"/>
      <c r="EL83" s="215"/>
      <c r="EM83" s="215"/>
      <c r="EN83" s="215"/>
      <c r="EO83" s="215"/>
      <c r="EP83" s="215"/>
      <c r="EQ83" s="215"/>
      <c r="ER83" s="215"/>
      <c r="ES83" s="215"/>
      <c r="ET83" s="215"/>
      <c r="EU83" s="215"/>
      <c r="EV83" s="215"/>
      <c r="EW83" s="215"/>
      <c r="EX83" s="215"/>
      <c r="EY83" s="215"/>
      <c r="EZ83" s="215"/>
      <c r="FA83" s="215"/>
      <c r="FB83" s="215"/>
      <c r="FC83" s="215"/>
      <c r="FD83" s="215"/>
      <c r="FE83" s="215"/>
      <c r="FF83" s="215"/>
      <c r="FG83" s="215"/>
      <c r="FH83" s="215"/>
      <c r="FI83" s="215"/>
      <c r="FJ83" s="215"/>
      <c r="FK83" s="215"/>
      <c r="FL83" s="215"/>
      <c r="FM83" s="215"/>
      <c r="FN83" s="215"/>
      <c r="FO83" s="215"/>
      <c r="FP83" s="215"/>
      <c r="FQ83" s="215"/>
      <c r="FR83" s="215"/>
      <c r="FS83" s="215"/>
      <c r="FT83" s="215"/>
      <c r="FU83" s="215"/>
      <c r="FV83" s="215"/>
      <c r="FW83" s="215"/>
      <c r="FX83" s="215"/>
      <c r="FY83" s="215"/>
      <c r="FZ83" s="215"/>
      <c r="GA83" s="215"/>
      <c r="GB83" s="215"/>
      <c r="GC83" s="215"/>
      <c r="GD83" s="215"/>
      <c r="GE83" s="215"/>
      <c r="GF83" s="215"/>
      <c r="GG83" s="215"/>
      <c r="GH83" s="215"/>
      <c r="GI83" s="215"/>
      <c r="GJ83" s="215"/>
      <c r="GK83" s="215"/>
      <c r="GL83" s="215"/>
      <c r="GM83" s="215"/>
      <c r="GN83" s="215"/>
      <c r="GO83" s="215"/>
      <c r="GP83" s="215"/>
      <c r="GQ83" s="215"/>
      <c r="GR83" s="215"/>
      <c r="GS83" s="215"/>
      <c r="GT83" s="215"/>
      <c r="GU83" s="215"/>
      <c r="GV83" s="215"/>
      <c r="GW83" s="215"/>
      <c r="GX83" s="215"/>
      <c r="GY83" s="215"/>
      <c r="GZ83" s="215"/>
      <c r="HA83" s="215"/>
      <c r="HB83" s="215"/>
      <c r="HC83" s="215"/>
      <c r="HD83" s="215"/>
      <c r="HE83" s="215"/>
      <c r="HF83" s="215"/>
      <c r="HG83" s="215"/>
      <c r="HH83" s="215"/>
      <c r="HI83" s="215"/>
      <c r="HJ83" s="215"/>
      <c r="HK83" s="215"/>
      <c r="HL83" s="215"/>
      <c r="HM83" s="215"/>
      <c r="HN83" s="215"/>
      <c r="HO83" s="215"/>
      <c r="HP83" s="215"/>
      <c r="HQ83" s="215"/>
      <c r="HR83" s="215"/>
      <c r="HS83" s="215"/>
      <c r="HT83" s="215"/>
      <c r="HU83" s="215"/>
      <c r="HV83" s="215"/>
      <c r="HW83" s="215"/>
      <c r="HX83" s="215"/>
      <c r="HY83" s="215"/>
      <c r="HZ83" s="215"/>
      <c r="IA83" s="215"/>
      <c r="IB83" s="215"/>
    </row>
    <row r="84" spans="1:236" s="189" customFormat="1" ht="15.75" customHeight="1" x14ac:dyDescent="0.3">
      <c r="A84" s="211"/>
      <c r="B84" s="211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3"/>
      <c r="O84" s="212"/>
      <c r="P84" s="212"/>
      <c r="Q84" s="214"/>
      <c r="R84" s="214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15"/>
      <c r="BN84" s="215"/>
      <c r="BO84" s="215"/>
      <c r="BP84" s="215"/>
      <c r="BQ84" s="215"/>
      <c r="BR84" s="215"/>
      <c r="BS84" s="215"/>
      <c r="BT84" s="215"/>
      <c r="BU84" s="215"/>
      <c r="BV84" s="215"/>
      <c r="BW84" s="215"/>
      <c r="BX84" s="215"/>
      <c r="BY84" s="215"/>
      <c r="BZ84" s="215"/>
      <c r="CA84" s="215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5"/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  <c r="ER84" s="215"/>
      <c r="ES84" s="215"/>
      <c r="ET84" s="215"/>
      <c r="EU84" s="215"/>
      <c r="EV84" s="215"/>
      <c r="EW84" s="215"/>
      <c r="EX84" s="215"/>
      <c r="EY84" s="215"/>
      <c r="EZ84" s="215"/>
      <c r="FA84" s="215"/>
      <c r="FB84" s="215"/>
      <c r="FC84" s="215"/>
      <c r="FD84" s="215"/>
      <c r="FE84" s="215"/>
      <c r="FF84" s="215"/>
      <c r="FG84" s="215"/>
      <c r="FH84" s="215"/>
      <c r="FI84" s="215"/>
      <c r="FJ84" s="215"/>
      <c r="FK84" s="215"/>
      <c r="FL84" s="215"/>
      <c r="FM84" s="215"/>
      <c r="FN84" s="215"/>
      <c r="FO84" s="215"/>
      <c r="FP84" s="215"/>
      <c r="FQ84" s="215"/>
      <c r="FR84" s="215"/>
      <c r="FS84" s="215"/>
      <c r="FT84" s="215"/>
      <c r="FU84" s="215"/>
      <c r="FV84" s="215"/>
      <c r="FW84" s="215"/>
      <c r="FX84" s="215"/>
      <c r="FY84" s="215"/>
      <c r="FZ84" s="215"/>
      <c r="GA84" s="215"/>
      <c r="GB84" s="215"/>
      <c r="GC84" s="215"/>
      <c r="GD84" s="215"/>
      <c r="GE84" s="215"/>
      <c r="GF84" s="215"/>
      <c r="GG84" s="215"/>
      <c r="GH84" s="215"/>
      <c r="GI84" s="215"/>
      <c r="GJ84" s="215"/>
      <c r="GK84" s="215"/>
      <c r="GL84" s="215"/>
      <c r="GM84" s="215"/>
      <c r="GN84" s="215"/>
      <c r="GO84" s="215"/>
      <c r="GP84" s="215"/>
      <c r="GQ84" s="215"/>
      <c r="GR84" s="215"/>
      <c r="GS84" s="215"/>
      <c r="GT84" s="215"/>
      <c r="GU84" s="215"/>
      <c r="GV84" s="215"/>
      <c r="GW84" s="215"/>
      <c r="GX84" s="215"/>
      <c r="GY84" s="215"/>
      <c r="GZ84" s="215"/>
      <c r="HA84" s="215"/>
      <c r="HB84" s="215"/>
      <c r="HC84" s="215"/>
      <c r="HD84" s="215"/>
      <c r="HE84" s="215"/>
      <c r="HF84" s="215"/>
      <c r="HG84" s="215"/>
      <c r="HH84" s="215"/>
      <c r="HI84" s="215"/>
      <c r="HJ84" s="215"/>
      <c r="HK84" s="215"/>
      <c r="HL84" s="215"/>
      <c r="HM84" s="215"/>
      <c r="HN84" s="215"/>
      <c r="HO84" s="215"/>
      <c r="HP84" s="215"/>
      <c r="HQ84" s="215"/>
      <c r="HR84" s="215"/>
      <c r="HS84" s="215"/>
      <c r="HT84" s="215"/>
      <c r="HU84" s="215"/>
      <c r="HV84" s="215"/>
      <c r="HW84" s="215"/>
      <c r="HX84" s="215"/>
      <c r="HY84" s="215"/>
      <c r="HZ84" s="215"/>
      <c r="IA84" s="215"/>
      <c r="IB84" s="215"/>
    </row>
    <row r="85" spans="1:236" s="189" customFormat="1" ht="15.75" customHeight="1" x14ac:dyDescent="0.3">
      <c r="A85" s="211"/>
      <c r="B85" s="211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3"/>
      <c r="O85" s="212"/>
      <c r="P85" s="212"/>
      <c r="Q85" s="214"/>
      <c r="R85" s="214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15"/>
      <c r="BN85" s="215"/>
      <c r="BO85" s="215"/>
      <c r="BP85" s="215"/>
      <c r="BQ85" s="215"/>
      <c r="BR85" s="215"/>
      <c r="BS85" s="215"/>
      <c r="BT85" s="215"/>
      <c r="BU85" s="215"/>
      <c r="BV85" s="215"/>
      <c r="BW85" s="215"/>
      <c r="BX85" s="215"/>
      <c r="BY85" s="215"/>
      <c r="BZ85" s="215"/>
      <c r="CA85" s="215"/>
      <c r="CB85" s="215"/>
      <c r="CC85" s="215"/>
      <c r="CD85" s="215"/>
      <c r="CE85" s="215"/>
      <c r="CF85" s="215"/>
      <c r="CG85" s="215"/>
      <c r="CH85" s="215"/>
      <c r="CI85" s="215"/>
      <c r="CJ85" s="215"/>
      <c r="CK85" s="215"/>
      <c r="CL85" s="215"/>
      <c r="CM85" s="215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  <c r="DA85" s="215"/>
      <c r="DB85" s="215"/>
      <c r="DC85" s="215"/>
      <c r="DD85" s="215"/>
      <c r="DE85" s="215"/>
      <c r="DF85" s="215"/>
      <c r="DG85" s="215"/>
      <c r="DH85" s="215"/>
      <c r="DI85" s="215"/>
      <c r="DJ85" s="215"/>
      <c r="DK85" s="215"/>
      <c r="DL85" s="215"/>
      <c r="DM85" s="215"/>
      <c r="DN85" s="215"/>
      <c r="DO85" s="215"/>
      <c r="DP85" s="215"/>
      <c r="DQ85" s="215"/>
      <c r="DR85" s="215"/>
      <c r="DS85" s="215"/>
      <c r="DT85" s="215"/>
      <c r="DU85" s="215"/>
      <c r="DV85" s="215"/>
      <c r="DW85" s="215"/>
      <c r="DX85" s="215"/>
      <c r="DY85" s="215"/>
      <c r="DZ85" s="215"/>
      <c r="EA85" s="215"/>
      <c r="EB85" s="215"/>
      <c r="EC85" s="215"/>
      <c r="ED85" s="215"/>
      <c r="EE85" s="215"/>
      <c r="EF85" s="215"/>
      <c r="EG85" s="215"/>
      <c r="EH85" s="215"/>
      <c r="EI85" s="215"/>
      <c r="EJ85" s="215"/>
      <c r="EK85" s="215"/>
      <c r="EL85" s="215"/>
      <c r="EM85" s="215"/>
      <c r="EN85" s="215"/>
      <c r="EO85" s="215"/>
      <c r="EP85" s="215"/>
      <c r="EQ85" s="215"/>
      <c r="ER85" s="215"/>
      <c r="ES85" s="215"/>
      <c r="ET85" s="215"/>
      <c r="EU85" s="215"/>
      <c r="EV85" s="215"/>
      <c r="EW85" s="215"/>
      <c r="EX85" s="215"/>
      <c r="EY85" s="215"/>
      <c r="EZ85" s="215"/>
      <c r="FA85" s="215"/>
      <c r="FB85" s="215"/>
      <c r="FC85" s="215"/>
      <c r="FD85" s="215"/>
      <c r="FE85" s="215"/>
      <c r="FF85" s="215"/>
      <c r="FG85" s="215"/>
      <c r="FH85" s="215"/>
      <c r="FI85" s="215"/>
      <c r="FJ85" s="215"/>
      <c r="FK85" s="215"/>
      <c r="FL85" s="215"/>
      <c r="FM85" s="215"/>
      <c r="FN85" s="215"/>
      <c r="FO85" s="215"/>
      <c r="FP85" s="215"/>
      <c r="FQ85" s="215"/>
      <c r="FR85" s="215"/>
      <c r="FS85" s="215"/>
      <c r="FT85" s="215"/>
      <c r="FU85" s="215"/>
      <c r="FV85" s="215"/>
      <c r="FW85" s="215"/>
      <c r="FX85" s="215"/>
      <c r="FY85" s="215"/>
      <c r="FZ85" s="215"/>
      <c r="GA85" s="215"/>
      <c r="GB85" s="215"/>
      <c r="GC85" s="215"/>
      <c r="GD85" s="215"/>
      <c r="GE85" s="215"/>
      <c r="GF85" s="215"/>
      <c r="GG85" s="215"/>
      <c r="GH85" s="215"/>
      <c r="GI85" s="215"/>
      <c r="GJ85" s="215"/>
      <c r="GK85" s="215"/>
      <c r="GL85" s="215"/>
      <c r="GM85" s="215"/>
      <c r="GN85" s="215"/>
      <c r="GO85" s="215"/>
      <c r="GP85" s="215"/>
      <c r="GQ85" s="215"/>
      <c r="GR85" s="215"/>
      <c r="GS85" s="215"/>
      <c r="GT85" s="215"/>
      <c r="GU85" s="215"/>
      <c r="GV85" s="215"/>
      <c r="GW85" s="215"/>
      <c r="GX85" s="215"/>
      <c r="GY85" s="215"/>
      <c r="GZ85" s="215"/>
      <c r="HA85" s="215"/>
      <c r="HB85" s="215"/>
      <c r="HC85" s="215"/>
      <c r="HD85" s="215"/>
      <c r="HE85" s="215"/>
      <c r="HF85" s="215"/>
      <c r="HG85" s="215"/>
      <c r="HH85" s="215"/>
      <c r="HI85" s="215"/>
      <c r="HJ85" s="215"/>
      <c r="HK85" s="215"/>
      <c r="HL85" s="215"/>
      <c r="HM85" s="215"/>
      <c r="HN85" s="215"/>
      <c r="HO85" s="215"/>
      <c r="HP85" s="215"/>
      <c r="HQ85" s="215"/>
      <c r="HR85" s="215"/>
      <c r="HS85" s="215"/>
      <c r="HT85" s="215"/>
      <c r="HU85" s="215"/>
      <c r="HV85" s="215"/>
      <c r="HW85" s="215"/>
      <c r="HX85" s="215"/>
      <c r="HY85" s="215"/>
      <c r="HZ85" s="215"/>
      <c r="IA85" s="215"/>
      <c r="IB85" s="215"/>
    </row>
    <row r="86" spans="1:236" s="189" customFormat="1" ht="15.75" customHeight="1" x14ac:dyDescent="0.3">
      <c r="A86" s="211"/>
      <c r="B86" s="211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3"/>
      <c r="O86" s="212"/>
      <c r="P86" s="212"/>
      <c r="Q86" s="214"/>
      <c r="R86" s="214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/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215"/>
      <c r="CJ86" s="215"/>
      <c r="CK86" s="215"/>
      <c r="CL86" s="215"/>
      <c r="CM86" s="215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  <c r="DA86" s="215"/>
      <c r="DB86" s="215"/>
      <c r="DC86" s="215"/>
      <c r="DD86" s="215"/>
      <c r="DE86" s="215"/>
      <c r="DF86" s="215"/>
      <c r="DG86" s="215"/>
      <c r="DH86" s="215"/>
      <c r="DI86" s="215"/>
      <c r="DJ86" s="215"/>
      <c r="DK86" s="215"/>
      <c r="DL86" s="215"/>
      <c r="DM86" s="215"/>
      <c r="DN86" s="215"/>
      <c r="DO86" s="215"/>
      <c r="DP86" s="215"/>
      <c r="DQ86" s="215"/>
      <c r="DR86" s="215"/>
      <c r="DS86" s="215"/>
      <c r="DT86" s="215"/>
      <c r="DU86" s="215"/>
      <c r="DV86" s="215"/>
      <c r="DW86" s="215"/>
      <c r="DX86" s="215"/>
      <c r="DY86" s="215"/>
      <c r="DZ86" s="215"/>
      <c r="EA86" s="215"/>
      <c r="EB86" s="215"/>
      <c r="EC86" s="215"/>
      <c r="ED86" s="215"/>
      <c r="EE86" s="215"/>
      <c r="EF86" s="215"/>
      <c r="EG86" s="215"/>
      <c r="EH86" s="215"/>
      <c r="EI86" s="215"/>
      <c r="EJ86" s="215"/>
      <c r="EK86" s="215"/>
      <c r="EL86" s="215"/>
      <c r="EM86" s="215"/>
      <c r="EN86" s="215"/>
      <c r="EO86" s="215"/>
      <c r="EP86" s="215"/>
      <c r="EQ86" s="215"/>
      <c r="ER86" s="215"/>
      <c r="ES86" s="215"/>
      <c r="ET86" s="215"/>
      <c r="EU86" s="215"/>
      <c r="EV86" s="215"/>
      <c r="EW86" s="215"/>
      <c r="EX86" s="215"/>
      <c r="EY86" s="215"/>
      <c r="EZ86" s="215"/>
      <c r="FA86" s="215"/>
      <c r="FB86" s="215"/>
      <c r="FC86" s="215"/>
      <c r="FD86" s="215"/>
      <c r="FE86" s="215"/>
      <c r="FF86" s="215"/>
      <c r="FG86" s="215"/>
      <c r="FH86" s="215"/>
      <c r="FI86" s="215"/>
      <c r="FJ86" s="215"/>
      <c r="FK86" s="215"/>
      <c r="FL86" s="215"/>
      <c r="FM86" s="215"/>
      <c r="FN86" s="215"/>
      <c r="FO86" s="215"/>
      <c r="FP86" s="215"/>
      <c r="FQ86" s="215"/>
      <c r="FR86" s="215"/>
      <c r="FS86" s="215"/>
      <c r="FT86" s="215"/>
      <c r="FU86" s="215"/>
      <c r="FV86" s="215"/>
      <c r="FW86" s="215"/>
      <c r="FX86" s="215"/>
      <c r="FY86" s="215"/>
      <c r="FZ86" s="215"/>
      <c r="GA86" s="215"/>
      <c r="GB86" s="215"/>
      <c r="GC86" s="215"/>
      <c r="GD86" s="215"/>
      <c r="GE86" s="215"/>
      <c r="GF86" s="215"/>
      <c r="GG86" s="215"/>
      <c r="GH86" s="215"/>
      <c r="GI86" s="215"/>
      <c r="GJ86" s="215"/>
      <c r="GK86" s="215"/>
      <c r="GL86" s="215"/>
      <c r="GM86" s="215"/>
      <c r="GN86" s="215"/>
      <c r="GO86" s="215"/>
      <c r="GP86" s="215"/>
      <c r="GQ86" s="215"/>
      <c r="GR86" s="215"/>
      <c r="GS86" s="215"/>
      <c r="GT86" s="215"/>
      <c r="GU86" s="215"/>
      <c r="GV86" s="215"/>
      <c r="GW86" s="215"/>
      <c r="GX86" s="215"/>
      <c r="GY86" s="215"/>
      <c r="GZ86" s="215"/>
      <c r="HA86" s="215"/>
      <c r="HB86" s="215"/>
      <c r="HC86" s="215"/>
      <c r="HD86" s="215"/>
      <c r="HE86" s="215"/>
      <c r="HF86" s="215"/>
      <c r="HG86" s="215"/>
      <c r="HH86" s="215"/>
      <c r="HI86" s="215"/>
      <c r="HJ86" s="215"/>
      <c r="HK86" s="215"/>
      <c r="HL86" s="215"/>
      <c r="HM86" s="215"/>
      <c r="HN86" s="215"/>
      <c r="HO86" s="215"/>
      <c r="HP86" s="215"/>
      <c r="HQ86" s="215"/>
      <c r="HR86" s="215"/>
      <c r="HS86" s="215"/>
      <c r="HT86" s="215"/>
      <c r="HU86" s="215"/>
      <c r="HV86" s="215"/>
      <c r="HW86" s="215"/>
      <c r="HX86" s="215"/>
      <c r="HY86" s="215"/>
      <c r="HZ86" s="215"/>
      <c r="IA86" s="215"/>
      <c r="IB86" s="215"/>
    </row>
    <row r="87" spans="1:236" s="189" customFormat="1" ht="15.75" customHeight="1" x14ac:dyDescent="0.3">
      <c r="A87" s="211"/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3"/>
      <c r="O87" s="212"/>
      <c r="P87" s="212"/>
      <c r="Q87" s="214"/>
      <c r="R87" s="214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  <c r="BI87" s="215"/>
      <c r="BJ87" s="215"/>
      <c r="BK87" s="215"/>
      <c r="BL87" s="215"/>
      <c r="BM87" s="215"/>
      <c r="BN87" s="215"/>
      <c r="BO87" s="215"/>
      <c r="BP87" s="215"/>
      <c r="BQ87" s="215"/>
      <c r="BR87" s="215"/>
      <c r="BS87" s="215"/>
      <c r="BT87" s="215"/>
      <c r="BU87" s="215"/>
      <c r="BV87" s="215"/>
      <c r="BW87" s="215"/>
      <c r="BX87" s="215"/>
      <c r="BY87" s="215"/>
      <c r="BZ87" s="215"/>
      <c r="CA87" s="215"/>
      <c r="CB87" s="215"/>
      <c r="CC87" s="215"/>
      <c r="CD87" s="215"/>
      <c r="CE87" s="215"/>
      <c r="CF87" s="215"/>
      <c r="CG87" s="215"/>
      <c r="CH87" s="215"/>
      <c r="CI87" s="215"/>
      <c r="CJ87" s="215"/>
      <c r="CK87" s="215"/>
      <c r="CL87" s="215"/>
      <c r="CM87" s="215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  <c r="DA87" s="215"/>
      <c r="DB87" s="215"/>
      <c r="DC87" s="215"/>
      <c r="DD87" s="215"/>
      <c r="DE87" s="215"/>
      <c r="DF87" s="215"/>
      <c r="DG87" s="215"/>
      <c r="DH87" s="215"/>
      <c r="DI87" s="215"/>
      <c r="DJ87" s="215"/>
      <c r="DK87" s="215"/>
      <c r="DL87" s="215"/>
      <c r="DM87" s="215"/>
      <c r="DN87" s="215"/>
      <c r="DO87" s="215"/>
      <c r="DP87" s="215"/>
      <c r="DQ87" s="215"/>
      <c r="DR87" s="215"/>
      <c r="DS87" s="215"/>
      <c r="DT87" s="215"/>
      <c r="DU87" s="215"/>
      <c r="DV87" s="215"/>
      <c r="DW87" s="215"/>
      <c r="DX87" s="215"/>
      <c r="DY87" s="215"/>
      <c r="DZ87" s="215"/>
      <c r="EA87" s="215"/>
      <c r="EB87" s="215"/>
      <c r="EC87" s="215"/>
      <c r="ED87" s="215"/>
      <c r="EE87" s="215"/>
      <c r="EF87" s="215"/>
      <c r="EG87" s="215"/>
      <c r="EH87" s="215"/>
      <c r="EI87" s="215"/>
      <c r="EJ87" s="215"/>
      <c r="EK87" s="215"/>
      <c r="EL87" s="215"/>
      <c r="EM87" s="215"/>
      <c r="EN87" s="215"/>
      <c r="EO87" s="215"/>
      <c r="EP87" s="215"/>
      <c r="EQ87" s="215"/>
      <c r="ER87" s="215"/>
      <c r="ES87" s="215"/>
      <c r="ET87" s="215"/>
      <c r="EU87" s="215"/>
      <c r="EV87" s="215"/>
      <c r="EW87" s="215"/>
      <c r="EX87" s="215"/>
      <c r="EY87" s="215"/>
      <c r="EZ87" s="215"/>
      <c r="FA87" s="215"/>
      <c r="FB87" s="215"/>
      <c r="FC87" s="215"/>
      <c r="FD87" s="215"/>
      <c r="FE87" s="215"/>
      <c r="FF87" s="215"/>
      <c r="FG87" s="215"/>
      <c r="FH87" s="215"/>
      <c r="FI87" s="215"/>
      <c r="FJ87" s="215"/>
      <c r="FK87" s="215"/>
      <c r="FL87" s="215"/>
      <c r="FM87" s="215"/>
      <c r="FN87" s="215"/>
      <c r="FO87" s="215"/>
      <c r="FP87" s="215"/>
      <c r="FQ87" s="215"/>
      <c r="FR87" s="215"/>
      <c r="FS87" s="215"/>
      <c r="FT87" s="215"/>
      <c r="FU87" s="215"/>
      <c r="FV87" s="215"/>
      <c r="FW87" s="215"/>
      <c r="FX87" s="215"/>
      <c r="FY87" s="215"/>
      <c r="FZ87" s="215"/>
      <c r="GA87" s="215"/>
      <c r="GB87" s="215"/>
      <c r="GC87" s="215"/>
      <c r="GD87" s="215"/>
      <c r="GE87" s="215"/>
      <c r="GF87" s="215"/>
      <c r="GG87" s="215"/>
      <c r="GH87" s="215"/>
      <c r="GI87" s="215"/>
      <c r="GJ87" s="215"/>
      <c r="GK87" s="215"/>
      <c r="GL87" s="215"/>
      <c r="GM87" s="215"/>
      <c r="GN87" s="215"/>
      <c r="GO87" s="215"/>
      <c r="GP87" s="215"/>
      <c r="GQ87" s="215"/>
      <c r="GR87" s="215"/>
      <c r="GS87" s="215"/>
      <c r="GT87" s="215"/>
      <c r="GU87" s="215"/>
      <c r="GV87" s="215"/>
      <c r="GW87" s="215"/>
      <c r="GX87" s="215"/>
      <c r="GY87" s="215"/>
      <c r="GZ87" s="215"/>
      <c r="HA87" s="215"/>
      <c r="HB87" s="215"/>
      <c r="HC87" s="215"/>
      <c r="HD87" s="215"/>
      <c r="HE87" s="215"/>
      <c r="HF87" s="215"/>
      <c r="HG87" s="215"/>
      <c r="HH87" s="215"/>
      <c r="HI87" s="215"/>
      <c r="HJ87" s="215"/>
      <c r="HK87" s="215"/>
      <c r="HL87" s="215"/>
      <c r="HM87" s="215"/>
      <c r="HN87" s="215"/>
      <c r="HO87" s="215"/>
      <c r="HP87" s="215"/>
      <c r="HQ87" s="215"/>
      <c r="HR87" s="215"/>
      <c r="HS87" s="215"/>
      <c r="HT87" s="215"/>
      <c r="HU87" s="215"/>
      <c r="HV87" s="215"/>
      <c r="HW87" s="215"/>
      <c r="HX87" s="215"/>
      <c r="HY87" s="215"/>
      <c r="HZ87" s="215"/>
      <c r="IA87" s="215"/>
      <c r="IB87" s="215"/>
    </row>
    <row r="88" spans="1:236" ht="15.75" customHeight="1" x14ac:dyDescent="0.3"/>
    <row r="89" spans="1:236" ht="15.75" customHeight="1" x14ac:dyDescent="0.3"/>
    <row r="90" spans="1:236" ht="15.75" customHeight="1" x14ac:dyDescent="0.3"/>
    <row r="91" spans="1:236" ht="15.75" customHeight="1" x14ac:dyDescent="0.3"/>
  </sheetData>
  <mergeCells count="3">
    <mergeCell ref="A1:R2"/>
    <mergeCell ref="A3:R3"/>
    <mergeCell ref="O4:P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ANALYSIS</vt:lpstr>
      <vt:lpstr>WP</vt:lpstr>
      <vt:lpstr>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2015-06-05T18:17:20Z</dcterms:created>
  <dcterms:modified xsi:type="dcterms:W3CDTF">2025-07-01T08:54:59Z</dcterms:modified>
</cp:coreProperties>
</file>