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ABHILASH\ABHILASH ASSOCIATES\DRGL\OSTIA\ESTIMATE\E1 - FINISHING UPDATED\E1 - FINISHING UPDATED\FINISHING REPORTS\REPORTS\ABHILASH\INTERNAL PLASTER\"/>
    </mc:Choice>
  </mc:AlternateContent>
  <xr:revisionPtr revIDLastSave="0" documentId="13_ncr:1_{47899824-6F38-4BD4-AE2D-85E8D5168D3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EA" sheetId="1" r:id="rId1"/>
    <sheet name="RATE ANALYSIS" sheetId="3" r:id="rId2"/>
    <sheet name="TYPICAL FLOOR" sheetId="2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K6" i="3" l="1"/>
  <c r="K7" i="3"/>
  <c r="K8" i="3"/>
  <c r="K5" i="3"/>
  <c r="H2" i="3"/>
  <c r="D28" i="2" l="1"/>
  <c r="D29" i="2"/>
  <c r="D30" i="2"/>
  <c r="D31" i="2"/>
  <c r="D32" i="2"/>
  <c r="D21" i="2" l="1"/>
  <c r="D22" i="2"/>
  <c r="D23" i="2"/>
  <c r="D24" i="2"/>
  <c r="D13" i="2" l="1"/>
  <c r="D14" i="2"/>
  <c r="D15" i="2"/>
  <c r="D16" i="2"/>
  <c r="D39" i="2" s="1"/>
  <c r="E39" i="2" s="1"/>
  <c r="E8" i="3" s="1"/>
  <c r="G8" i="3" s="1"/>
  <c r="H8" i="3" s="1"/>
  <c r="I8" i="3" s="1"/>
  <c r="D17" i="2"/>
  <c r="D6" i="2"/>
  <c r="D7" i="2"/>
  <c r="D8" i="2"/>
  <c r="D37" i="2" s="1"/>
  <c r="E37" i="2" s="1"/>
  <c r="E6" i="3" s="1"/>
  <c r="G6" i="3" s="1"/>
  <c r="H6" i="3" s="1"/>
  <c r="I6" i="3" s="1"/>
  <c r="D9" i="2"/>
  <c r="D38" i="2" s="1"/>
  <c r="E38" i="2" s="1"/>
  <c r="E7" i="3" s="1"/>
  <c r="H7" i="3" s="1"/>
  <c r="I7" i="3" s="1"/>
  <c r="D36" i="2" l="1"/>
  <c r="E36" i="2" s="1"/>
  <c r="E5" i="3" s="1"/>
  <c r="G5" i="3" s="1"/>
  <c r="H5" i="3" s="1"/>
  <c r="I5" i="3" s="1"/>
  <c r="N41" i="1"/>
  <c r="C41" i="1"/>
  <c r="O41" i="1" s="1"/>
  <c r="N39" i="1"/>
  <c r="N37" i="1"/>
  <c r="C37" i="1"/>
  <c r="C39" i="1" s="1"/>
  <c r="O39" i="1" s="1"/>
  <c r="P39" i="1" s="1"/>
  <c r="N35" i="1"/>
  <c r="O35" i="1" s="1"/>
  <c r="O33" i="1"/>
  <c r="Q33" i="1" s="1"/>
  <c r="N33" i="1"/>
  <c r="N31" i="1"/>
  <c r="O31" i="1" s="1"/>
  <c r="N29" i="1"/>
  <c r="O29" i="1" s="1"/>
  <c r="O27" i="1"/>
  <c r="Q27" i="1" s="1"/>
  <c r="N27" i="1"/>
  <c r="O25" i="1"/>
  <c r="Q25" i="1" s="1"/>
  <c r="N25" i="1"/>
  <c r="O23" i="1" s="1"/>
  <c r="N23" i="1"/>
  <c r="N21" i="1"/>
  <c r="O21" i="1" s="1"/>
  <c r="N19" i="1"/>
  <c r="O19" i="1" s="1"/>
  <c r="N17" i="1"/>
  <c r="O17" i="1" s="1"/>
  <c r="N15" i="1"/>
  <c r="O15" i="1" s="1"/>
  <c r="N13" i="1"/>
  <c r="O13" i="1" s="1"/>
  <c r="N11" i="1"/>
  <c r="N43" i="1" s="1"/>
  <c r="O9" i="1"/>
  <c r="Q9" i="1" s="1"/>
  <c r="N9" i="1"/>
  <c r="O7" i="1"/>
  <c r="N7" i="1"/>
  <c r="Q17" i="1" l="1"/>
  <c r="P17" i="1"/>
  <c r="R17" i="1" s="1"/>
  <c r="Q21" i="1"/>
  <c r="P21" i="1"/>
  <c r="R21" i="1" s="1"/>
  <c r="Q23" i="1"/>
  <c r="P23" i="1"/>
  <c r="R23" i="1" s="1"/>
  <c r="Q41" i="1"/>
  <c r="P41" i="1"/>
  <c r="R41" i="1" s="1"/>
  <c r="P29" i="1"/>
  <c r="R29" i="1" s="1"/>
  <c r="Q29" i="1"/>
  <c r="Q31" i="1"/>
  <c r="P31" i="1"/>
  <c r="R31" i="1" s="1"/>
  <c r="Q13" i="1"/>
  <c r="P13" i="1"/>
  <c r="R13" i="1" s="1"/>
  <c r="P15" i="1"/>
  <c r="R15" i="1" s="1"/>
  <c r="Q15" i="1"/>
  <c r="Q35" i="1"/>
  <c r="P35" i="1"/>
  <c r="R35" i="1" s="1"/>
  <c r="Q19" i="1"/>
  <c r="P19" i="1"/>
  <c r="R19" i="1" s="1"/>
  <c r="P25" i="1"/>
  <c r="R25" i="1" s="1"/>
  <c r="O11" i="1"/>
  <c r="P7" i="1"/>
  <c r="P27" i="1"/>
  <c r="R27" i="1" s="1"/>
  <c r="O37" i="1"/>
  <c r="O43" i="1" s="1"/>
  <c r="P9" i="1"/>
  <c r="R9" i="1" s="1"/>
  <c r="P33" i="1"/>
  <c r="R33" i="1" s="1"/>
  <c r="R43" i="1" l="1"/>
  <c r="Q37" i="1"/>
  <c r="P37" i="1"/>
  <c r="R37" i="1" s="1"/>
  <c r="P43" i="1"/>
  <c r="P11" i="1"/>
  <c r="R11" i="1" s="1"/>
  <c r="Q11" i="1"/>
  <c r="Q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ABHILASH AMRUTKAR</author>
  </authors>
  <commentList>
    <comment ref="F7" authorId="0" shapeId="0" xr:uid="{2B973C24-CDA8-43DB-B50C-CA47CFC9ED85}">
      <text>
        <r>
          <rPr>
            <b/>
            <sz val="9"/>
            <color indexed="81"/>
            <rFont val="Tahoma"/>
            <family val="2"/>
          </rPr>
          <t>ABHILASH AMRUTKAR:</t>
        </r>
        <r>
          <rPr>
            <sz val="9"/>
            <color indexed="81"/>
            <rFont val="Tahoma"/>
            <family val="2"/>
          </rPr>
          <t xml:space="preserve">
25 LITRES BUCKET</t>
        </r>
      </text>
    </comment>
  </commentList>
</comments>
</file>

<file path=xl/sharedStrings.xml><?xml version="1.0" encoding="utf-8"?>
<sst xmlns="http://schemas.openxmlformats.org/spreadsheetml/2006/main" count="138" uniqueCount="78">
  <si>
    <t>PROJECT NAME - OSTIA (E1 WING) @ DUDULGAON, PUNE</t>
  </si>
  <si>
    <t>AREA STATEMENT- LOWER GROUND FLOOR +UPPER GROUND FLOOR +12 HABITABLE FLOORS</t>
  </si>
  <si>
    <t>SR.NO.</t>
  </si>
  <si>
    <t>FLOORS</t>
  </si>
  <si>
    <t>AREA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</si>
  <si>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</si>
  <si>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</si>
  <si>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</si>
  <si>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</si>
  <si>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</si>
  <si>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</si>
  <si>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</si>
  <si>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</si>
  <si>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</si>
  <si>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</si>
  <si>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ALL DUCTS/ OPENING</t>
  </si>
  <si>
    <t xml:space="preserve">R.C.C. AREA </t>
  </si>
  <si>
    <t>BUILTUP AREA</t>
  </si>
  <si>
    <t>SQM.</t>
  </si>
  <si>
    <t>SFT.</t>
  </si>
  <si>
    <t>LOWER GROUND (PLINTH)</t>
  </si>
  <si>
    <t>UPPER GROUND FLOOR (1ST SLAB)</t>
  </si>
  <si>
    <t>1ST FLOOR (2ND SLAB)</t>
  </si>
  <si>
    <t>2ND FLOOR (3RD SLAB)</t>
  </si>
  <si>
    <t>3RD FLOOR (4TH SLAB)</t>
  </si>
  <si>
    <t>4TH FLOOR (5TH SLAB)</t>
  </si>
  <si>
    <t>5TH FLOOR (6TH SLAB)</t>
  </si>
  <si>
    <t>6TH FLOOR (7TH SLAB)</t>
  </si>
  <si>
    <t>7TH FLOOR (8TH SLAB)</t>
  </si>
  <si>
    <t>8TH FLOOR (REFUGE) (9TH SLAB)</t>
  </si>
  <si>
    <t>9TH FLOOR (10TH SLAB)</t>
  </si>
  <si>
    <t>10TH FLOOR (11TH SLAB)</t>
  </si>
  <si>
    <t>11TH FLOOR (12TH SLAB)</t>
  </si>
  <si>
    <t>12TH FLOOR (13TH SLAB)</t>
  </si>
  <si>
    <t>TERRACE FLOOR (14TH SLAB)</t>
  </si>
  <si>
    <t>OHWT BOTTOM SLAB</t>
  </si>
  <si>
    <t>OHWT TOP SLAB</t>
  </si>
  <si>
    <t xml:space="preserve"> LMR TOP</t>
  </si>
  <si>
    <t xml:space="preserve">TOTAL AREA </t>
  </si>
  <si>
    <t>NOTES:-</t>
  </si>
  <si>
    <t>1. ALL AREAS CALCULATED FROM ARCHITECTURAL DRAWINGS.</t>
  </si>
  <si>
    <t>2. DUCTS HAVING AREA LESS THAN 1SQM ARE NOT DEDUCTED FROM AREA.</t>
  </si>
  <si>
    <t xml:space="preserve">3. BOTH BOTTOM &amp; TOP SLABS OF O.H.W.T. CONSIDERED IN RCC AREA. </t>
  </si>
  <si>
    <t>4. LIFT DUCT AREA NOT DEDUCTED FROM AREA.</t>
  </si>
  <si>
    <t>SR.NOS.</t>
  </si>
  <si>
    <t>DESCRIPTION</t>
  </si>
  <si>
    <t>UNIT</t>
  </si>
  <si>
    <t>QTY</t>
  </si>
  <si>
    <t xml:space="preserve">TAR PLASTER </t>
  </si>
  <si>
    <t>SQMT</t>
  </si>
  <si>
    <t xml:space="preserve">CEMENT </t>
  </si>
  <si>
    <t>BAGS</t>
  </si>
  <si>
    <t>ARTIFICIAL SAND</t>
  </si>
  <si>
    <t>CUM</t>
  </si>
  <si>
    <t>PLASTO PROOF</t>
  </si>
  <si>
    <t>LITRE</t>
  </si>
  <si>
    <t>TAR PLASTER</t>
  </si>
  <si>
    <t>SANALA PLASTER</t>
  </si>
  <si>
    <t>SQ.MT</t>
  </si>
  <si>
    <t xml:space="preserve">ARTIFICAL SAND </t>
  </si>
  <si>
    <t xml:space="preserve">SANALA </t>
  </si>
  <si>
    <t xml:space="preserve">EXPOSED PLASTER </t>
  </si>
  <si>
    <t xml:space="preserve">CRUSH  SAND </t>
  </si>
  <si>
    <t xml:space="preserve">PLASTER </t>
  </si>
  <si>
    <t xml:space="preserve">ARTIFICIAL  SAND </t>
  </si>
  <si>
    <t>LIT</t>
  </si>
  <si>
    <t>CEILING_SANALA PLASTER</t>
  </si>
  <si>
    <t>TOTAL QTY</t>
  </si>
  <si>
    <t>TOTAL MATERIAL QTY</t>
  </si>
  <si>
    <t xml:space="preserve">PLASTO PROOF </t>
  </si>
  <si>
    <t>QTY (5% WASTAGE)</t>
  </si>
  <si>
    <t>AREA (SQM)</t>
  </si>
  <si>
    <t>SR.NO</t>
  </si>
  <si>
    <t>UNITS</t>
  </si>
  <si>
    <t>TOTAL QTY (PER SQM)</t>
  </si>
  <si>
    <t>BRASS</t>
  </si>
  <si>
    <t>TYPICAL FLOOR (1ST TO 6TH FLOOR)</t>
  </si>
  <si>
    <t xml:space="preserve">PPC 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</si>
</sst>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b/>
      <sz val="12"/>
      <color theme="0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color theme="0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color rgb="FFFF0000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43" fontId="6" fillId="3" borderId="4" xfId="1" applyNumberFormat="1" applyFont="1" applyFill="1" applyBorder="1" applyAlignment="1">
      <alignment horizontal="center" vertical="center"/>
    </xf>
    <xf numFmtId="43" fontId="6" fillId="4" borderId="4" xfId="1" applyNumberFormat="1" applyFont="1" applyFill="1" applyBorder="1" applyAlignment="1">
      <alignment horizontal="center" vertical="center"/>
    </xf>
    <xf numFmtId="43" fontId="6" fillId="3" borderId="4" xfId="1" applyNumberFormat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43" fontId="7" fillId="2" borderId="9" xfId="1" applyNumberFormat="1" applyFont="1" applyFill="1" applyBorder="1" applyAlignment="1">
      <alignment horizontal="center" vertical="center"/>
    </xf>
    <xf numFmtId="43" fontId="8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43" fontId="7" fillId="0" borderId="7" xfId="1" applyNumberFormat="1" applyFont="1" applyBorder="1" applyAlignment="1">
      <alignment horizontal="left" vertical="center"/>
    </xf>
    <xf numFmtId="43" fontId="9" fillId="0" borderId="7" xfId="1" applyNumberFormat="1" applyFont="1" applyBorder="1" applyAlignment="1">
      <alignment horizontal="left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43" fontId="10" fillId="0" borderId="7" xfId="1" applyNumberFormat="1" applyFont="1" applyBorder="1" applyAlignment="1">
      <alignment horizontal="left" vertical="center"/>
    </xf>
    <xf numFmtId="43" fontId="10" fillId="6" borderId="7" xfId="1" applyNumberFormat="1" applyFont="1" applyFill="1" applyBorder="1" applyAlignment="1">
      <alignment horizontal="left" vertical="center"/>
    </xf>
    <xf numFmtId="43" fontId="11" fillId="4" borderId="7" xfId="1" applyNumberFormat="1" applyFont="1" applyFill="1" applyBorder="1" applyAlignment="1">
      <alignment horizontal="center" vertical="center"/>
    </xf>
    <xf numFmtId="43" fontId="10" fillId="0" borderId="7" xfId="1" applyNumberFormat="1" applyFont="1" applyBorder="1" applyAlignment="1">
      <alignment horizontal="center" vertical="center"/>
    </xf>
    <xf numFmtId="43" fontId="10" fillId="0" borderId="7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7" fillId="0" borderId="7" xfId="1" applyNumberFormat="1" applyFont="1" applyBorder="1" applyAlignment="1">
      <alignment vertical="center"/>
    </xf>
    <xf numFmtId="0" fontId="8" fillId="2" borderId="10" xfId="1" applyFont="1" applyFill="1" applyBorder="1" applyAlignment="1">
      <alignment horizontal="center" vertical="center" wrapText="1"/>
    </xf>
    <xf numFmtId="43" fontId="8" fillId="2" borderId="10" xfId="2" applyFont="1" applyFill="1" applyBorder="1" applyAlignment="1">
      <alignment horizontal="center" vertical="center" wrapText="1"/>
    </xf>
    <xf numFmtId="164" fontId="8" fillId="2" borderId="7" xfId="2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2" fontId="12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center" vertical="center"/>
    </xf>
    <xf numFmtId="43" fontId="9" fillId="0" borderId="0" xfId="1" applyNumberFormat="1" applyFont="1" applyAlignment="1">
      <alignment horizontal="center" vertical="center"/>
    </xf>
    <xf numFmtId="0" fontId="10" fillId="0" borderId="0" xfId="3" applyFont="1"/>
    <xf numFmtId="0" fontId="7" fillId="0" borderId="0" xfId="3" applyFont="1"/>
    <xf numFmtId="0" fontId="13" fillId="0" borderId="0" xfId="1" applyFont="1" applyAlignment="1">
      <alignment horizontal="left" vertical="center"/>
    </xf>
    <xf numFmtId="43" fontId="14" fillId="0" borderId="0" xfId="1" applyNumberFormat="1" applyFont="1" applyAlignment="1">
      <alignment horizontal="center" vertical="center"/>
    </xf>
    <xf numFmtId="43" fontId="13" fillId="0" borderId="0" xfId="1" applyNumberFormat="1" applyFont="1" applyAlignment="1">
      <alignment horizontal="center" vertical="center"/>
    </xf>
    <xf numFmtId="43" fontId="11" fillId="0" borderId="0" xfId="3" applyNumberFormat="1" applyFont="1"/>
    <xf numFmtId="0" fontId="14" fillId="0" borderId="0" xfId="1" applyFont="1" applyAlignment="1">
      <alignment horizontal="left" vertical="center"/>
    </xf>
    <xf numFmtId="43" fontId="14" fillId="0" borderId="0" xfId="1" applyNumberFormat="1" applyFont="1" applyAlignment="1">
      <alignment vertical="center"/>
    </xf>
    <xf numFmtId="43" fontId="13" fillId="0" borderId="0" xfId="1" applyNumberFormat="1" applyFont="1" applyAlignment="1">
      <alignment vertical="center"/>
    </xf>
    <xf numFmtId="2" fontId="10" fillId="0" borderId="0" xfId="1" applyNumberFormat="1" applyFont="1" applyAlignment="1">
      <alignment vertical="center"/>
    </xf>
    <xf numFmtId="43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43" fontId="10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43" fontId="9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0" fontId="15" fillId="0" borderId="0" xfId="3" applyFont="1"/>
    <xf numFmtId="0" fontId="0" fillId="0" borderId="7" xfId="0" applyBorder="1" applyAlignment="1">
      <alignment horizontal="center"/>
    </xf>
    <xf numFmtId="0" fontId="16" fillId="0" borderId="7" xfId="0" applyFon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7" xfId="0" applyNumberFormat="1" applyBorder="1"/>
    <xf numFmtId="0" fontId="16" fillId="5" borderId="7" xfId="0" applyFont="1" applyFill="1" applyBorder="1"/>
    <xf numFmtId="43" fontId="16" fillId="5" borderId="7" xfId="0" applyNumberFormat="1" applyFont="1" applyFill="1" applyBorder="1"/>
    <xf numFmtId="0" fontId="16" fillId="8" borderId="7" xfId="0" applyFont="1" applyFill="1" applyBorder="1" applyAlignment="1">
      <alignment horizontal="center"/>
    </xf>
    <xf numFmtId="2" fontId="0" fillId="0" borderId="7" xfId="0" applyNumberFormat="1" applyBorder="1"/>
    <xf numFmtId="166" fontId="0" fillId="0" borderId="7" xfId="0" applyNumberFormat="1" applyBorder="1"/>
    <xf numFmtId="166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6" fillId="3" borderId="5" xfId="1" applyNumberFormat="1" applyFont="1" applyFill="1" applyBorder="1" applyAlignment="1">
      <alignment horizontal="center" vertical="center" wrapText="1"/>
    </xf>
    <xf numFmtId="43" fontId="6" fillId="3" borderId="6" xfId="1" applyNumberFormat="1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</cellXfs>
  <cellStyles count="5">
    <cellStyle name="Comma 10" xfId="4" xr:uid="{14A6322E-1F27-4BEF-B7A9-23F017630220}"/>
    <cellStyle name="Comma 2 41 3 4" xfId="2" xr:uid="{D5D092D0-370D-409B-AD63-4B4B72523765}"/>
    <cellStyle name="Normal" xfId="0" builtinId="0"/>
    <cellStyle name="Normal 2 2" xfId="1" xr:uid="{178CBCAE-810B-4C2A-AACD-56471817282C}"/>
    <cellStyle name="Normal 28 3 5 2 3" xfId="3" xr:uid="{2D008DC2-098E-48BE-BD21-51B46E3B1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BHILASH\ABHILASH%20ASSOCIATES\DRGL\OSTIA\ESTIMATE\E1%20-%20FINISHING%20UPDATED\E1%20-%20FINISHING%20UPDATED\FINISHING%20REPORTS\REPORTS\ABHILASH\INTERNAL%20PLASTER\2.OSTIA-E1%20BUILDING-INTERNAL%20PLASTER_ABHILASH.xlsx" TargetMode="External"/><Relationship Id="rId1" Type="http://schemas.openxmlformats.org/officeDocument/2006/relationships/externalLinkPath" Target="2.OSTIA-E1%20BUILDING-INTERNAL%20PLASTER_ABHILAS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BHILASH\ABHILASH%20ASSOCIATES\DRGL\OSTIA\ESTIMATE\E1%20-%20FINISHING%20UPDATED\E1%20-%20FINISHING%20UPDATED\FINISHING%20REPORTS\REPORTS\ABHILASH\INTERNAL%20PLASTER\EXPOSED%20PLASTER\6.OSTIA-E1%20BUILDING-EXPOSED%20PLASTER_ABHILASH.xlsx" TargetMode="External"/><Relationship Id="rId1" Type="http://schemas.openxmlformats.org/officeDocument/2006/relationships/externalLinkPath" Target="EXPOSED%20PLASTER/6.OSTIA-E1%20BUILDING-EXPOSED%20PLASTER_ABHILASH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BHILASH\ABHILASH%20ASSOCIATES\DRGL\OSTIA\ESTIMATE\E1%20-%20FINISHING%20UPDATED\E1%20-%20FINISHING%20UPDATED\FINISHING%20REPORTS\REPORTS\ABHILASH\INTERNAL%20PLASTER\CEILING\3.OSTIA-E1%20BUILDING-CEILING_ABHILASH.xlsx" TargetMode="External"/><Relationship Id="rId1" Type="http://schemas.openxmlformats.org/officeDocument/2006/relationships/externalLinkPath" Target="CEILING/3.OSTIA-E1%20BUILDING-CEILING_ABHIL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tract-Tar Plaster"/>
      <sheetName val="Abstract- Sanla Plaster"/>
      <sheetName val="Abstract - Gypsum Plaster"/>
      <sheetName val="INTERNAL PLASTER"/>
      <sheetName val="TAR PLASTER"/>
      <sheetName val="DPR-INTERNAL PLASTER"/>
      <sheetName val="TAR DPR"/>
      <sheetName val="WORKING"/>
    </sheetNames>
    <sheetDataSet>
      <sheetData sheetId="0">
        <row r="35">
          <cell r="D35">
            <v>425.44874999999996</v>
          </cell>
        </row>
        <row r="36">
          <cell r="D36">
            <v>63.051504750000014</v>
          </cell>
        </row>
        <row r="37">
          <cell r="D37">
            <v>8.8272106650000026</v>
          </cell>
        </row>
        <row r="38">
          <cell r="D38">
            <v>6.3051504750000014</v>
          </cell>
        </row>
      </sheetData>
      <sheetData sheetId="1">
        <row r="15">
          <cell r="D15">
            <v>382.28737500000005</v>
          </cell>
        </row>
        <row r="16">
          <cell r="D16">
            <v>59.707538474999993</v>
          </cell>
        </row>
        <row r="17">
          <cell r="D17">
            <v>8.3590553864999997</v>
          </cell>
        </row>
        <row r="18">
          <cell r="D18">
            <v>19.902512824999999</v>
          </cell>
        </row>
        <row r="19">
          <cell r="D19">
            <v>5.9707538474999993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tract- EXP. Plaster"/>
      <sheetName val="EXPOSED PLASTER"/>
      <sheetName val="DPR-EXPOSED PLASTER"/>
      <sheetName val="WORKING"/>
    </sheetNames>
    <sheetDataSet>
      <sheetData sheetId="0">
        <row r="16">
          <cell r="D16">
            <v>297.18221000000005</v>
          </cell>
        </row>
        <row r="17">
          <cell r="D17">
            <v>44.042403522000001</v>
          </cell>
        </row>
        <row r="18">
          <cell r="D18">
            <v>6.1659364930800011</v>
          </cell>
        </row>
        <row r="19">
          <cell r="D19">
            <v>4.4042403522000004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tract-SANLA PLASTER"/>
      <sheetName val="Abstract-GYPSUM CEILLING"/>
      <sheetName val="CEILING"/>
      <sheetName val="DPR-CEILING"/>
      <sheetName val="WORKING"/>
    </sheetNames>
    <sheetDataSet>
      <sheetData sheetId="0">
        <row r="27">
          <cell r="D27">
            <v>81.461000000000013</v>
          </cell>
        </row>
        <row r="28">
          <cell r="D28">
            <v>12.072520200000001</v>
          </cell>
        </row>
        <row r="29">
          <cell r="D29">
            <v>1.6901528280000004</v>
          </cell>
        </row>
        <row r="30">
          <cell r="D30">
            <v>4.0241734000000005</v>
          </cell>
        </row>
        <row r="31">
          <cell r="D31">
            <v>1.2072520200000003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91"/>
  <sheetViews>
    <sheetView topLeftCell="A4" workbookViewId="0">
      <selection activeCell="N53" sqref="N53"/>
    </sheetView>
  </sheetViews>
  <sheetFormatPr defaultColWidth="9.44140625" defaultRowHeight="15.6" outlineLevelCol="1" x14ac:dyDescent="0.3"/>
  <cols>
    <col min="1" max="1" width="4.6640625" style="54" customWidth="1"/>
    <col min="2" max="2" width="44.109375" style="54" customWidth="1"/>
    <col min="3" max="3" width="13.6640625" style="29" customWidth="1"/>
    <col min="4" max="13" width="10.6640625" style="29" hidden="1" customWidth="1" outlineLevel="1"/>
    <col min="14" max="14" width="14.88671875" style="55" customWidth="1" collapsed="1"/>
    <col min="15" max="15" width="16" style="29" customWidth="1"/>
    <col min="16" max="16" width="18.33203125" style="29" customWidth="1"/>
    <col min="17" max="18" width="18.5546875" style="39" customWidth="1"/>
    <col min="19" max="19" width="13.88671875" style="56" customWidth="1"/>
    <col min="20" max="20" width="11.88671875" style="56" bestFit="1" customWidth="1"/>
    <col min="21" max="236" width="9.109375" style="56" customWidth="1"/>
    <col min="237" max="239" width="9.109375" style="28" customWidth="1"/>
    <col min="240" max="16384" width="9.44140625" style="28"/>
  </cols>
  <sheetData>
    <row r="1" spans="1:236" s="1" customFormat="1" ht="18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36" s="2" customFormat="1" ht="18" x14ac:dyDescent="0.3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236" s="2" customFormat="1" ht="18.600000000000001" thickBot="1" x14ac:dyDescent="0.35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36" s="9" customFormat="1" ht="29.4" thickTop="1" x14ac:dyDescent="0.3">
      <c r="A4" s="3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O4" s="69" t="s">
        <v>16</v>
      </c>
      <c r="P4" s="70"/>
      <c r="Q4" s="8" t="s">
        <v>17</v>
      </c>
      <c r="R4" s="8" t="s">
        <v>17</v>
      </c>
    </row>
    <row r="5" spans="1:236" s="14" customFormat="1" x14ac:dyDescent="0.3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18</v>
      </c>
      <c r="P5" s="13" t="s">
        <v>19</v>
      </c>
      <c r="Q5" s="13" t="s">
        <v>18</v>
      </c>
      <c r="R5" s="13" t="s">
        <v>19</v>
      </c>
    </row>
    <row r="6" spans="1:236" s="14" customFormat="1" x14ac:dyDescent="0.3">
      <c r="A6" s="15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/>
      <c r="P6" s="19"/>
      <c r="Q6" s="20"/>
      <c r="R6" s="20"/>
    </row>
    <row r="7" spans="1:236" ht="20.100000000000001" customHeight="1" x14ac:dyDescent="0.3">
      <c r="A7" s="21">
        <v>1</v>
      </c>
      <c r="B7" s="22" t="s">
        <v>20</v>
      </c>
      <c r="C7" s="23">
        <v>1339.2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5">
        <f>SUM(D7:M7)</f>
        <v>0</v>
      </c>
      <c r="O7" s="26">
        <f>C7-N7</f>
        <v>1339.2</v>
      </c>
      <c r="P7" s="26">
        <f>O7*10.764</f>
        <v>14415.148799999999</v>
      </c>
      <c r="Q7" s="27">
        <v>0</v>
      </c>
      <c r="R7" s="27">
        <v>0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</row>
    <row r="8" spans="1:236" s="14" customFormat="1" x14ac:dyDescent="0.3">
      <c r="A8" s="15"/>
      <c r="B8" s="16"/>
      <c r="C8" s="17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19"/>
      <c r="P8" s="19"/>
      <c r="Q8" s="20"/>
      <c r="R8" s="20"/>
    </row>
    <row r="9" spans="1:236" ht="20.100000000000001" customHeight="1" x14ac:dyDescent="0.3">
      <c r="A9" s="21">
        <v>2</v>
      </c>
      <c r="B9" s="22" t="s">
        <v>21</v>
      </c>
      <c r="C9" s="23">
        <v>1339.2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>
        <f>SUM(D9:M9)</f>
        <v>0</v>
      </c>
      <c r="O9" s="26">
        <f>C9-N9</f>
        <v>1339.2</v>
      </c>
      <c r="P9" s="26">
        <f>O9*10.764</f>
        <v>14415.148799999999</v>
      </c>
      <c r="Q9" s="27">
        <f t="shared" ref="Q9:R9" si="0">O9</f>
        <v>1339.2</v>
      </c>
      <c r="R9" s="27">
        <f t="shared" si="0"/>
        <v>14415.148799999999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</row>
    <row r="10" spans="1:236" s="14" customFormat="1" x14ac:dyDescent="0.3">
      <c r="A10" s="15"/>
      <c r="B10" s="16"/>
      <c r="C10" s="17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9"/>
      <c r="P10" s="19"/>
      <c r="Q10" s="20"/>
      <c r="R10" s="20"/>
    </row>
    <row r="11" spans="1:236" ht="20.100000000000001" customHeight="1" x14ac:dyDescent="0.3">
      <c r="A11" s="21">
        <v>3</v>
      </c>
      <c r="B11" s="22" t="s">
        <v>22</v>
      </c>
      <c r="C11" s="23">
        <v>1358.96</v>
      </c>
      <c r="D11" s="24">
        <v>1.56</v>
      </c>
      <c r="E11" s="24">
        <v>1.56</v>
      </c>
      <c r="F11" s="24">
        <v>1.56</v>
      </c>
      <c r="G11" s="24">
        <v>1.56</v>
      </c>
      <c r="H11" s="24"/>
      <c r="I11" s="24"/>
      <c r="J11" s="24"/>
      <c r="K11" s="24"/>
      <c r="L11" s="24"/>
      <c r="M11" s="24"/>
      <c r="N11" s="25">
        <f>SUM(D11:M11)</f>
        <v>6.24</v>
      </c>
      <c r="O11" s="26">
        <f>C11-N11</f>
        <v>1352.72</v>
      </c>
      <c r="P11" s="26">
        <f>O11*10.764</f>
        <v>14560.67808</v>
      </c>
      <c r="Q11" s="27">
        <f t="shared" ref="Q11:R11" si="1">O11</f>
        <v>1352.72</v>
      </c>
      <c r="R11" s="27">
        <f t="shared" si="1"/>
        <v>14560.67808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</row>
    <row r="12" spans="1:236" ht="20.100000000000001" customHeight="1" x14ac:dyDescent="0.3">
      <c r="A12" s="15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6"/>
      <c r="P12" s="26"/>
      <c r="Q12" s="20"/>
      <c r="R12" s="20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</row>
    <row r="13" spans="1:236" ht="20.100000000000001" customHeight="1" x14ac:dyDescent="0.3">
      <c r="A13" s="21">
        <v>4</v>
      </c>
      <c r="B13" s="22" t="s">
        <v>23</v>
      </c>
      <c r="C13" s="23">
        <v>1142.55</v>
      </c>
      <c r="D13" s="24">
        <v>1.56</v>
      </c>
      <c r="E13" s="24">
        <v>1.56</v>
      </c>
      <c r="F13" s="24">
        <v>9.65</v>
      </c>
      <c r="G13" s="24">
        <v>7.36</v>
      </c>
      <c r="H13" s="24">
        <v>27.96</v>
      </c>
      <c r="I13" s="24">
        <v>25.86</v>
      </c>
      <c r="J13" s="24">
        <v>1.56</v>
      </c>
      <c r="K13" s="24">
        <v>1.56</v>
      </c>
      <c r="L13" s="24">
        <v>37.61</v>
      </c>
      <c r="M13" s="24">
        <v>35.24</v>
      </c>
      <c r="N13" s="25">
        <f>SUM(D13:M13)</f>
        <v>149.92000000000002</v>
      </c>
      <c r="O13" s="26">
        <f>C13-N13</f>
        <v>992.62999999999988</v>
      </c>
      <c r="P13" s="26">
        <f t="shared" ref="P13:P41" si="2">O13*10.764</f>
        <v>10684.669319999997</v>
      </c>
      <c r="Q13" s="27">
        <f t="shared" ref="Q13:R13" si="3">O13</f>
        <v>992.62999999999988</v>
      </c>
      <c r="R13" s="27">
        <f t="shared" si="3"/>
        <v>10684.669319999997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</row>
    <row r="14" spans="1:236" ht="20.100000000000001" customHeight="1" x14ac:dyDescent="0.3">
      <c r="A14" s="15"/>
      <c r="B14" s="22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26"/>
      <c r="P14" s="26"/>
      <c r="Q14" s="20"/>
      <c r="R14" s="20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</row>
    <row r="15" spans="1:236" ht="20.100000000000001" customHeight="1" x14ac:dyDescent="0.3">
      <c r="A15" s="21">
        <v>5</v>
      </c>
      <c r="B15" s="22" t="s">
        <v>24</v>
      </c>
      <c r="C15" s="23">
        <v>1142.55</v>
      </c>
      <c r="D15" s="24">
        <v>1.56</v>
      </c>
      <c r="E15" s="24">
        <v>1.56</v>
      </c>
      <c r="F15" s="24">
        <v>9.65</v>
      </c>
      <c r="G15" s="24">
        <v>7.36</v>
      </c>
      <c r="H15" s="24">
        <v>27.96</v>
      </c>
      <c r="I15" s="24">
        <v>25.86</v>
      </c>
      <c r="J15" s="24">
        <v>1.56</v>
      </c>
      <c r="K15" s="24">
        <v>1.56</v>
      </c>
      <c r="L15" s="24">
        <v>37.61</v>
      </c>
      <c r="M15" s="24">
        <v>35.24</v>
      </c>
      <c r="N15" s="25">
        <f>SUM(D15:M15)</f>
        <v>149.92000000000002</v>
      </c>
      <c r="O15" s="26">
        <f>C15-N15</f>
        <v>992.62999999999988</v>
      </c>
      <c r="P15" s="26">
        <f t="shared" si="2"/>
        <v>10684.669319999997</v>
      </c>
      <c r="Q15" s="27">
        <f t="shared" ref="Q15:R15" si="4">O15</f>
        <v>992.62999999999988</v>
      </c>
      <c r="R15" s="27">
        <f t="shared" si="4"/>
        <v>10684.669319999997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</row>
    <row r="16" spans="1:236" ht="20.100000000000001" customHeight="1" x14ac:dyDescent="0.3">
      <c r="A16" s="15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6"/>
      <c r="P16" s="26"/>
      <c r="Q16" s="20"/>
      <c r="R16" s="20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</row>
    <row r="17" spans="1:236" ht="20.100000000000001" customHeight="1" x14ac:dyDescent="0.3">
      <c r="A17" s="21">
        <v>6</v>
      </c>
      <c r="B17" s="22" t="s">
        <v>25</v>
      </c>
      <c r="C17" s="23">
        <v>1142.55</v>
      </c>
      <c r="D17" s="24">
        <v>1.56</v>
      </c>
      <c r="E17" s="24">
        <v>1.56</v>
      </c>
      <c r="F17" s="24">
        <v>9.65</v>
      </c>
      <c r="G17" s="24">
        <v>7.36</v>
      </c>
      <c r="H17" s="24">
        <v>27.96</v>
      </c>
      <c r="I17" s="24">
        <v>25.86</v>
      </c>
      <c r="J17" s="24">
        <v>1.56</v>
      </c>
      <c r="K17" s="24">
        <v>1.56</v>
      </c>
      <c r="L17" s="24">
        <v>37.61</v>
      </c>
      <c r="M17" s="24">
        <v>35.24</v>
      </c>
      <c r="N17" s="25">
        <f>SUM(D17:M17)</f>
        <v>149.92000000000002</v>
      </c>
      <c r="O17" s="26">
        <f>C17-N17</f>
        <v>992.62999999999988</v>
      </c>
      <c r="P17" s="26">
        <f t="shared" si="2"/>
        <v>10684.669319999997</v>
      </c>
      <c r="Q17" s="27">
        <f t="shared" ref="Q17:R17" si="5">O17</f>
        <v>992.62999999999988</v>
      </c>
      <c r="R17" s="27">
        <f t="shared" si="5"/>
        <v>10684.669319999997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</row>
    <row r="18" spans="1:236" ht="20.100000000000001" customHeight="1" x14ac:dyDescent="0.3">
      <c r="A18" s="15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6"/>
      <c r="P18" s="26"/>
      <c r="Q18" s="20"/>
      <c r="R18" s="20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</row>
    <row r="19" spans="1:236" ht="20.100000000000001" customHeight="1" x14ac:dyDescent="0.3">
      <c r="A19" s="21">
        <v>7</v>
      </c>
      <c r="B19" s="22" t="s">
        <v>26</v>
      </c>
      <c r="C19" s="23">
        <v>1142.55</v>
      </c>
      <c r="D19" s="24">
        <v>1.56</v>
      </c>
      <c r="E19" s="24">
        <v>1.56</v>
      </c>
      <c r="F19" s="24">
        <v>9.65</v>
      </c>
      <c r="G19" s="24">
        <v>7.36</v>
      </c>
      <c r="H19" s="24">
        <v>27.96</v>
      </c>
      <c r="I19" s="24">
        <v>25.86</v>
      </c>
      <c r="J19" s="24">
        <v>1.56</v>
      </c>
      <c r="K19" s="24">
        <v>1.56</v>
      </c>
      <c r="L19" s="24">
        <v>37.61</v>
      </c>
      <c r="M19" s="24">
        <v>35.24</v>
      </c>
      <c r="N19" s="25">
        <f>SUM(D19:M19)</f>
        <v>149.92000000000002</v>
      </c>
      <c r="O19" s="26">
        <f>C19-N19</f>
        <v>992.62999999999988</v>
      </c>
      <c r="P19" s="26">
        <f t="shared" si="2"/>
        <v>10684.669319999997</v>
      </c>
      <c r="Q19" s="27">
        <f t="shared" ref="Q19:R19" si="6">O19</f>
        <v>992.62999999999988</v>
      </c>
      <c r="R19" s="27">
        <f t="shared" si="6"/>
        <v>10684.669319999997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</row>
    <row r="20" spans="1:236" ht="20.100000000000001" customHeight="1" x14ac:dyDescent="0.3">
      <c r="A20" s="15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6"/>
      <c r="P20" s="26"/>
      <c r="Q20" s="20"/>
      <c r="R20" s="20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</row>
    <row r="21" spans="1:236" ht="20.100000000000001" customHeight="1" x14ac:dyDescent="0.3">
      <c r="A21" s="21">
        <v>8</v>
      </c>
      <c r="B21" s="22" t="s">
        <v>27</v>
      </c>
      <c r="C21" s="23">
        <v>1142.55</v>
      </c>
      <c r="D21" s="24">
        <v>1.56</v>
      </c>
      <c r="E21" s="24">
        <v>1.56</v>
      </c>
      <c r="F21" s="24">
        <v>9.65</v>
      </c>
      <c r="G21" s="24">
        <v>7.36</v>
      </c>
      <c r="H21" s="24">
        <v>27.96</v>
      </c>
      <c r="I21" s="24">
        <v>25.86</v>
      </c>
      <c r="J21" s="24">
        <v>1.56</v>
      </c>
      <c r="K21" s="24">
        <v>1.56</v>
      </c>
      <c r="L21" s="24">
        <v>37.61</v>
      </c>
      <c r="M21" s="24">
        <v>35.24</v>
      </c>
      <c r="N21" s="25">
        <f>SUM(D21:M21)</f>
        <v>149.92000000000002</v>
      </c>
      <c r="O21" s="26">
        <f>C21-N21</f>
        <v>992.62999999999988</v>
      </c>
      <c r="P21" s="26">
        <f t="shared" si="2"/>
        <v>10684.669319999997</v>
      </c>
      <c r="Q21" s="27">
        <f t="shared" ref="Q21:R21" si="7">O21</f>
        <v>992.62999999999988</v>
      </c>
      <c r="R21" s="27">
        <f t="shared" si="7"/>
        <v>10684.669319999997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</row>
    <row r="22" spans="1:236" ht="20.100000000000001" customHeight="1" x14ac:dyDescent="0.3">
      <c r="A22" s="15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6"/>
      <c r="P22" s="26"/>
      <c r="Q22" s="20"/>
      <c r="R22" s="20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</row>
    <row r="23" spans="1:236" ht="20.100000000000001" customHeight="1" x14ac:dyDescent="0.3">
      <c r="A23" s="21">
        <v>9</v>
      </c>
      <c r="B23" s="22" t="s">
        <v>28</v>
      </c>
      <c r="C23" s="29">
        <v>1058.73</v>
      </c>
      <c r="D23" s="24">
        <v>1.56</v>
      </c>
      <c r="E23" s="24">
        <v>1.56</v>
      </c>
      <c r="F23" s="24">
        <v>9.65</v>
      </c>
      <c r="G23" s="24">
        <v>7.36</v>
      </c>
      <c r="H23" s="24">
        <v>27.96</v>
      </c>
      <c r="I23" s="24">
        <v>25.86</v>
      </c>
      <c r="J23" s="24">
        <v>1.56</v>
      </c>
      <c r="K23" s="24">
        <v>1.56</v>
      </c>
      <c r="L23" s="24">
        <v>37.61</v>
      </c>
      <c r="M23" s="24">
        <v>35.24</v>
      </c>
      <c r="N23" s="25">
        <f>SUM(D23:M23)</f>
        <v>149.92000000000002</v>
      </c>
      <c r="O23" s="26">
        <f>C25-N25</f>
        <v>992.62999999999988</v>
      </c>
      <c r="P23" s="26">
        <f t="shared" si="2"/>
        <v>10684.669319999997</v>
      </c>
      <c r="Q23" s="27">
        <f t="shared" ref="Q23:R23" si="8">O23</f>
        <v>992.62999999999988</v>
      </c>
      <c r="R23" s="27">
        <f t="shared" si="8"/>
        <v>10684.669319999997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</row>
    <row r="24" spans="1:236" ht="20.100000000000001" customHeight="1" x14ac:dyDescent="0.3">
      <c r="A24" s="15"/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6"/>
      <c r="P24" s="26"/>
      <c r="Q24" s="20"/>
      <c r="R24" s="20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</row>
    <row r="25" spans="1:236" ht="20.100000000000001" customHeight="1" x14ac:dyDescent="0.3">
      <c r="A25" s="21">
        <v>10</v>
      </c>
      <c r="B25" s="22" t="s">
        <v>29</v>
      </c>
      <c r="C25" s="23">
        <v>1142.55</v>
      </c>
      <c r="D25" s="24">
        <v>1.56</v>
      </c>
      <c r="E25" s="24">
        <v>1.56</v>
      </c>
      <c r="F25" s="24">
        <v>9.65</v>
      </c>
      <c r="G25" s="24">
        <v>7.36</v>
      </c>
      <c r="H25" s="24">
        <v>27.96</v>
      </c>
      <c r="I25" s="24">
        <v>25.86</v>
      </c>
      <c r="J25" s="24">
        <v>1.56</v>
      </c>
      <c r="K25" s="24">
        <v>1.56</v>
      </c>
      <c r="L25" s="24">
        <v>37.61</v>
      </c>
      <c r="M25" s="24">
        <v>35.24</v>
      </c>
      <c r="N25" s="25">
        <f>SUM(D25:M25)</f>
        <v>149.92000000000002</v>
      </c>
      <c r="O25" s="26">
        <f>C27-N27</f>
        <v>992.62999999999988</v>
      </c>
      <c r="P25" s="26">
        <f>O25*10.764</f>
        <v>10684.669319999997</v>
      </c>
      <c r="Q25" s="27">
        <f t="shared" ref="Q25:R25" si="9">O25</f>
        <v>992.62999999999988</v>
      </c>
      <c r="R25" s="27">
        <f t="shared" si="9"/>
        <v>10684.669319999997</v>
      </c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</row>
    <row r="26" spans="1:236" s="14" customFormat="1" x14ac:dyDescent="0.3">
      <c r="A26" s="15"/>
      <c r="B26" s="16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6"/>
      <c r="P26" s="19"/>
      <c r="Q26" s="20"/>
      <c r="R26" s="20"/>
    </row>
    <row r="27" spans="1:236" ht="20.100000000000001" customHeight="1" x14ac:dyDescent="0.3">
      <c r="A27" s="21">
        <v>11</v>
      </c>
      <c r="B27" s="22" t="s">
        <v>30</v>
      </c>
      <c r="C27" s="23">
        <v>1142.55</v>
      </c>
      <c r="D27" s="24">
        <v>1.56</v>
      </c>
      <c r="E27" s="24">
        <v>1.56</v>
      </c>
      <c r="F27" s="24">
        <v>9.65</v>
      </c>
      <c r="G27" s="24">
        <v>7.36</v>
      </c>
      <c r="H27" s="24">
        <v>27.96</v>
      </c>
      <c r="I27" s="24">
        <v>25.86</v>
      </c>
      <c r="J27" s="24">
        <v>1.56</v>
      </c>
      <c r="K27" s="24">
        <v>1.56</v>
      </c>
      <c r="L27" s="24">
        <v>37.61</v>
      </c>
      <c r="M27" s="24">
        <v>35.24</v>
      </c>
      <c r="N27" s="25">
        <f>SUM(D27:M27)</f>
        <v>149.92000000000002</v>
      </c>
      <c r="O27" s="26">
        <f>C27-N27</f>
        <v>992.62999999999988</v>
      </c>
      <c r="P27" s="26">
        <f>O27*10.764</f>
        <v>10684.669319999997</v>
      </c>
      <c r="Q27" s="27">
        <f t="shared" ref="Q27:R27" si="10">O27</f>
        <v>992.62999999999988</v>
      </c>
      <c r="R27" s="27">
        <f t="shared" si="10"/>
        <v>10684.669319999997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</row>
    <row r="28" spans="1:236" ht="20.100000000000001" customHeight="1" x14ac:dyDescent="0.3">
      <c r="A28" s="15"/>
      <c r="B28" s="22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6"/>
      <c r="P28" s="26"/>
      <c r="Q28" s="20"/>
      <c r="R28" s="20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</row>
    <row r="29" spans="1:236" ht="20.100000000000001" customHeight="1" x14ac:dyDescent="0.3">
      <c r="A29" s="21">
        <v>12</v>
      </c>
      <c r="B29" s="22" t="s">
        <v>31</v>
      </c>
      <c r="C29" s="23">
        <v>1142.55</v>
      </c>
      <c r="D29" s="24">
        <v>1.56</v>
      </c>
      <c r="E29" s="24">
        <v>1.56</v>
      </c>
      <c r="F29" s="24">
        <v>9.65</v>
      </c>
      <c r="G29" s="24">
        <v>7.36</v>
      </c>
      <c r="H29" s="24">
        <v>27.96</v>
      </c>
      <c r="I29" s="24">
        <v>25.86</v>
      </c>
      <c r="J29" s="24">
        <v>1.56</v>
      </c>
      <c r="K29" s="24">
        <v>1.56</v>
      </c>
      <c r="L29" s="24">
        <v>37.61</v>
      </c>
      <c r="M29" s="24">
        <v>35.24</v>
      </c>
      <c r="N29" s="25">
        <f>SUM(D29:M29)</f>
        <v>149.92000000000002</v>
      </c>
      <c r="O29" s="26">
        <f>C29-N29</f>
        <v>992.62999999999988</v>
      </c>
      <c r="P29" s="26">
        <f t="shared" ref="P29" si="11">O29*10.764</f>
        <v>10684.669319999997</v>
      </c>
      <c r="Q29" s="27">
        <f t="shared" ref="Q29:R29" si="12">O29</f>
        <v>992.62999999999988</v>
      </c>
      <c r="R29" s="27">
        <f t="shared" si="12"/>
        <v>10684.669319999997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</row>
    <row r="30" spans="1:236" ht="20.100000000000001" customHeight="1" x14ac:dyDescent="0.3">
      <c r="A30" s="15"/>
      <c r="B30" s="22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6"/>
      <c r="P30" s="26"/>
      <c r="Q30" s="20"/>
      <c r="R30" s="20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</row>
    <row r="31" spans="1:236" ht="20.100000000000001" customHeight="1" x14ac:dyDescent="0.3">
      <c r="A31" s="21">
        <v>13</v>
      </c>
      <c r="B31" s="22" t="s">
        <v>32</v>
      </c>
      <c r="C31" s="23">
        <v>1142.55</v>
      </c>
      <c r="D31" s="24">
        <v>1.56</v>
      </c>
      <c r="E31" s="24">
        <v>1.56</v>
      </c>
      <c r="F31" s="24">
        <v>9.65</v>
      </c>
      <c r="G31" s="24">
        <v>7.36</v>
      </c>
      <c r="H31" s="24">
        <v>27.96</v>
      </c>
      <c r="I31" s="24">
        <v>25.86</v>
      </c>
      <c r="J31" s="24">
        <v>1.56</v>
      </c>
      <c r="K31" s="24">
        <v>1.56</v>
      </c>
      <c r="L31" s="24">
        <v>37.61</v>
      </c>
      <c r="M31" s="24">
        <v>35.24</v>
      </c>
      <c r="N31" s="25">
        <f>SUM(D31:M31)</f>
        <v>149.92000000000002</v>
      </c>
      <c r="O31" s="26">
        <f>C31-N31</f>
        <v>992.62999999999988</v>
      </c>
      <c r="P31" s="26">
        <f t="shared" ref="P31" si="13">O31*10.764</f>
        <v>10684.669319999997</v>
      </c>
      <c r="Q31" s="27">
        <f t="shared" ref="Q31:R31" si="14">O31</f>
        <v>992.62999999999988</v>
      </c>
      <c r="R31" s="27">
        <f t="shared" si="14"/>
        <v>10684.669319999997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</row>
    <row r="32" spans="1:236" ht="20.100000000000001" customHeight="1" x14ac:dyDescent="0.3">
      <c r="A32" s="15"/>
      <c r="B32" s="22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  <c r="O32" s="26"/>
      <c r="P32" s="26"/>
      <c r="Q32" s="20"/>
      <c r="R32" s="20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</row>
    <row r="33" spans="1:240" ht="20.100000000000001" customHeight="1" x14ac:dyDescent="0.3">
      <c r="A33" s="21">
        <v>14</v>
      </c>
      <c r="B33" s="22" t="s">
        <v>33</v>
      </c>
      <c r="C33" s="23">
        <v>1142.55</v>
      </c>
      <c r="D33" s="24">
        <v>1.56</v>
      </c>
      <c r="E33" s="24">
        <v>1.56</v>
      </c>
      <c r="F33" s="24">
        <v>9.65</v>
      </c>
      <c r="G33" s="24">
        <v>7.36</v>
      </c>
      <c r="H33" s="24">
        <v>27.96</v>
      </c>
      <c r="I33" s="24">
        <v>25.86</v>
      </c>
      <c r="J33" s="24">
        <v>1.56</v>
      </c>
      <c r="K33" s="24">
        <v>1.56</v>
      </c>
      <c r="L33" s="24">
        <v>37.61</v>
      </c>
      <c r="M33" s="24">
        <v>35.24</v>
      </c>
      <c r="N33" s="25">
        <f>SUM(D33:M33)</f>
        <v>149.92000000000002</v>
      </c>
      <c r="O33" s="26">
        <f>C33-N33</f>
        <v>992.62999999999988</v>
      </c>
      <c r="P33" s="26">
        <f t="shared" ref="P33" si="15">O33*10.764</f>
        <v>10684.669319999997</v>
      </c>
      <c r="Q33" s="27">
        <f t="shared" ref="Q33:R33" si="16">O33</f>
        <v>992.62999999999988</v>
      </c>
      <c r="R33" s="27">
        <f t="shared" si="16"/>
        <v>10684.669319999997</v>
      </c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</row>
    <row r="34" spans="1:240" ht="20.100000000000001" customHeight="1" x14ac:dyDescent="0.3">
      <c r="A34" s="15"/>
      <c r="B34" s="22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26"/>
      <c r="P34" s="26"/>
      <c r="Q34" s="20"/>
      <c r="R34" s="20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</row>
    <row r="35" spans="1:240" ht="20.100000000000001" customHeight="1" x14ac:dyDescent="0.3">
      <c r="A35" s="21">
        <v>15</v>
      </c>
      <c r="B35" s="22" t="s">
        <v>34</v>
      </c>
      <c r="C35" s="23">
        <v>1139.02</v>
      </c>
      <c r="D35" s="24">
        <v>1.56</v>
      </c>
      <c r="E35" s="24">
        <v>1.56</v>
      </c>
      <c r="F35" s="24">
        <v>9.65</v>
      </c>
      <c r="G35" s="24">
        <v>7.36</v>
      </c>
      <c r="H35" s="24">
        <v>27.96</v>
      </c>
      <c r="I35" s="24">
        <v>25.86</v>
      </c>
      <c r="J35" s="24">
        <v>1.56</v>
      </c>
      <c r="K35" s="24">
        <v>1.56</v>
      </c>
      <c r="L35" s="24">
        <v>37.61</v>
      </c>
      <c r="M35" s="24">
        <v>35.24</v>
      </c>
      <c r="N35" s="25">
        <f>SUM(D35:M35)</f>
        <v>149.92000000000002</v>
      </c>
      <c r="O35" s="26">
        <f>C35-N35</f>
        <v>989.09999999999991</v>
      </c>
      <c r="P35" s="26">
        <f t="shared" si="2"/>
        <v>10646.672399999998</v>
      </c>
      <c r="Q35" s="27">
        <f>O35</f>
        <v>989.09999999999991</v>
      </c>
      <c r="R35" s="27">
        <f t="shared" ref="R35" si="17">P35</f>
        <v>10646.672399999998</v>
      </c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</row>
    <row r="36" spans="1:240" ht="20.100000000000001" customHeight="1" x14ac:dyDescent="0.3">
      <c r="A36" s="15"/>
      <c r="B36" s="22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6"/>
      <c r="P36" s="26"/>
      <c r="Q36" s="20"/>
      <c r="R36" s="20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</row>
    <row r="37" spans="1:240" ht="20.100000000000001" customHeight="1" x14ac:dyDescent="0.3">
      <c r="A37" s="21">
        <v>16</v>
      </c>
      <c r="B37" s="22" t="s">
        <v>35</v>
      </c>
      <c r="C37" s="23">
        <f>20.26+19.38</f>
        <v>39.64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>
        <f>SUM(D37:M37)</f>
        <v>0</v>
      </c>
      <c r="O37" s="26">
        <f>C37-N37</f>
        <v>39.64</v>
      </c>
      <c r="P37" s="26">
        <f t="shared" si="2"/>
        <v>426.68495999999999</v>
      </c>
      <c r="Q37" s="27">
        <f>O37</f>
        <v>39.64</v>
      </c>
      <c r="R37" s="27">
        <f t="shared" ref="R37" si="18">P37</f>
        <v>426.68495999999999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</row>
    <row r="38" spans="1:240" ht="20.100000000000001" customHeight="1" x14ac:dyDescent="0.3">
      <c r="A38" s="15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  <c r="O38" s="26"/>
      <c r="P38" s="26"/>
      <c r="Q38" s="20"/>
      <c r="R38" s="20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</row>
    <row r="39" spans="1:240" ht="20.100000000000001" customHeight="1" x14ac:dyDescent="0.3">
      <c r="A39" s="21">
        <v>17</v>
      </c>
      <c r="B39" s="22" t="s">
        <v>36</v>
      </c>
      <c r="C39" s="23">
        <f>C37</f>
        <v>39.64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>
        <f>SUM(D39:M39)</f>
        <v>0</v>
      </c>
      <c r="O39" s="26">
        <f>C39-N39</f>
        <v>39.64</v>
      </c>
      <c r="P39" s="26">
        <f t="shared" si="2"/>
        <v>426.68495999999999</v>
      </c>
      <c r="Q39" s="27"/>
      <c r="R39" s="2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</row>
    <row r="40" spans="1:240" ht="20.100000000000001" customHeight="1" x14ac:dyDescent="0.3">
      <c r="A40" s="15"/>
      <c r="B40" s="22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26"/>
      <c r="P40" s="26"/>
      <c r="Q40" s="27"/>
      <c r="R40" s="2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</row>
    <row r="41" spans="1:240" ht="20.100000000000001" customHeight="1" x14ac:dyDescent="0.3">
      <c r="A41" s="21">
        <v>18</v>
      </c>
      <c r="B41" s="22" t="s">
        <v>37</v>
      </c>
      <c r="C41" s="23">
        <f>8.1+8.1+5.52</f>
        <v>21.72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>
        <f>SUM(D41:M41)</f>
        <v>0</v>
      </c>
      <c r="O41" s="26">
        <f>C41-N41</f>
        <v>21.72</v>
      </c>
      <c r="P41" s="26">
        <f t="shared" si="2"/>
        <v>233.79407999999998</v>
      </c>
      <c r="Q41" s="27">
        <f t="shared" ref="Q41:R41" si="19">O41</f>
        <v>21.72</v>
      </c>
      <c r="R41" s="27">
        <f t="shared" si="19"/>
        <v>233.79407999999998</v>
      </c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</row>
    <row r="42" spans="1:240" s="14" customFormat="1" ht="20.100000000000001" customHeight="1" x14ac:dyDescent="0.3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9"/>
      <c r="P42" s="19"/>
      <c r="Q42" s="30"/>
      <c r="R42" s="30"/>
    </row>
    <row r="43" spans="1:240" s="34" customFormat="1" ht="32.25" customHeight="1" x14ac:dyDescent="0.3">
      <c r="A43" s="31"/>
      <c r="B43" s="31" t="s">
        <v>38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>
        <f>SUM(N6:N42)</f>
        <v>1805.2800000000007</v>
      </c>
      <c r="O43" s="32">
        <f>SUM(O6:O42)</f>
        <v>16040.149999999994</v>
      </c>
      <c r="P43" s="32">
        <f>SUM(P6:P42)</f>
        <v>172656.1746</v>
      </c>
      <c r="Q43" s="33">
        <f>SUM(Q6:Q42)</f>
        <v>14661.309999999996</v>
      </c>
      <c r="R43" s="33">
        <f>SUM(R6:R42)</f>
        <v>157814.34083999999</v>
      </c>
      <c r="S43" s="28"/>
      <c r="IF43" s="35"/>
    </row>
    <row r="44" spans="1:240" s="14" customFormat="1" x14ac:dyDescent="0.3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7"/>
      <c r="P44" s="37"/>
      <c r="Q44" s="39"/>
      <c r="R44" s="3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</row>
    <row r="45" spans="1:240" s="14" customFormat="1" ht="18" x14ac:dyDescent="0.3">
      <c r="A45" s="36"/>
      <c r="B45" s="41" t="s">
        <v>39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37"/>
      <c r="P45" s="37"/>
      <c r="Q45" s="44"/>
      <c r="R45" s="4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</row>
    <row r="46" spans="1:240" s="14" customFormat="1" ht="18" x14ac:dyDescent="0.3">
      <c r="B46" s="45" t="s">
        <v>40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37"/>
      <c r="P46" s="37"/>
      <c r="Q46" s="28"/>
      <c r="R46" s="48"/>
      <c r="S46" s="49"/>
      <c r="T46" s="50"/>
    </row>
    <row r="47" spans="1:240" s="14" customFormat="1" ht="18" x14ac:dyDescent="0.3">
      <c r="B47" s="45" t="s">
        <v>41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37"/>
      <c r="P47" s="37"/>
      <c r="Q47" s="51"/>
      <c r="R47" s="51"/>
      <c r="S47" s="49"/>
    </row>
    <row r="48" spans="1:240" s="14" customFormat="1" ht="18" x14ac:dyDescent="0.3">
      <c r="B48" s="45" t="s">
        <v>42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  <c r="O48" s="37"/>
      <c r="P48" s="37"/>
      <c r="Q48" s="51"/>
      <c r="R48" s="51"/>
    </row>
    <row r="49" spans="1:236" s="14" customFormat="1" ht="18" x14ac:dyDescent="0.3">
      <c r="B49" s="52" t="s">
        <v>43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  <c r="O49" s="37"/>
      <c r="P49" s="37"/>
      <c r="Q49" s="51"/>
      <c r="R49" s="51"/>
    </row>
    <row r="50" spans="1:236" s="14" customFormat="1" x14ac:dyDescent="0.3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3"/>
      <c r="O50" s="49"/>
      <c r="P50" s="49"/>
      <c r="Q50" s="28"/>
      <c r="R50" s="28"/>
    </row>
    <row r="51" spans="1:236" s="14" customFormat="1" x14ac:dyDescent="0.3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3"/>
      <c r="O51" s="49"/>
      <c r="P51" s="49"/>
      <c r="Q51" s="28"/>
      <c r="R51" s="28"/>
    </row>
    <row r="52" spans="1:236" s="14" customFormat="1" x14ac:dyDescent="0.3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3"/>
      <c r="O52" s="49"/>
      <c r="P52" s="49"/>
      <c r="Q52" s="28"/>
      <c r="R52" s="28"/>
    </row>
    <row r="53" spans="1:236" s="14" customFormat="1" x14ac:dyDescent="0.3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3"/>
      <c r="O53" s="49"/>
      <c r="P53" s="49"/>
      <c r="Q53" s="28"/>
      <c r="R53" s="28"/>
    </row>
    <row r="54" spans="1:236" s="14" customFormat="1" x14ac:dyDescent="0.3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3"/>
      <c r="O54" s="49"/>
      <c r="P54" s="49"/>
      <c r="Q54" s="28"/>
      <c r="R54" s="28"/>
    </row>
    <row r="55" spans="1:236" s="14" customFormat="1" x14ac:dyDescent="0.3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3"/>
      <c r="O55" s="49"/>
      <c r="P55" s="49"/>
      <c r="Q55" s="28"/>
      <c r="R55" s="28"/>
    </row>
    <row r="56" spans="1:236" s="14" customFormat="1" x14ac:dyDescent="0.3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3"/>
      <c r="O56" s="49"/>
      <c r="P56" s="49"/>
      <c r="Q56" s="28"/>
      <c r="R56" s="28"/>
    </row>
    <row r="57" spans="1:236" s="14" customFormat="1" x14ac:dyDescent="0.3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3"/>
      <c r="O57" s="49"/>
      <c r="P57" s="49"/>
      <c r="Q57" s="28"/>
      <c r="R57" s="28"/>
    </row>
    <row r="58" spans="1:236" s="14" customFormat="1" x14ac:dyDescent="0.3">
      <c r="A58" s="36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8"/>
      <c r="O58" s="37"/>
      <c r="P58" s="37"/>
      <c r="Q58" s="39"/>
      <c r="R58" s="3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</row>
    <row r="59" spans="1:236" s="14" customFormat="1" x14ac:dyDescent="0.3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3"/>
      <c r="O59" s="49"/>
      <c r="P59" s="49"/>
      <c r="Q59" s="28"/>
      <c r="R59" s="28"/>
    </row>
    <row r="60" spans="1:236" s="14" customFormat="1" x14ac:dyDescent="0.3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3"/>
      <c r="O60" s="49"/>
      <c r="P60" s="49"/>
      <c r="Q60" s="28"/>
      <c r="R60" s="28"/>
    </row>
    <row r="61" spans="1:236" s="14" customFormat="1" x14ac:dyDescent="0.3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3"/>
      <c r="O61" s="49"/>
      <c r="P61" s="49"/>
      <c r="Q61" s="28"/>
      <c r="R61" s="28"/>
    </row>
    <row r="62" spans="1:236" s="14" customFormat="1" x14ac:dyDescent="0.3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3"/>
      <c r="O62" s="49"/>
      <c r="P62" s="49"/>
      <c r="Q62" s="28"/>
      <c r="R62" s="28"/>
    </row>
    <row r="63" spans="1:236" s="14" customFormat="1" x14ac:dyDescent="0.3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3"/>
      <c r="O63" s="49"/>
      <c r="P63" s="49"/>
      <c r="Q63" s="28"/>
      <c r="R63" s="28"/>
    </row>
    <row r="64" spans="1:236" s="14" customFormat="1" x14ac:dyDescent="0.3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3"/>
      <c r="O64" s="49"/>
      <c r="P64" s="49"/>
      <c r="Q64" s="28"/>
      <c r="R64" s="28"/>
    </row>
    <row r="65" spans="1:240" s="14" customFormat="1" x14ac:dyDescent="0.3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3"/>
      <c r="O65" s="49"/>
      <c r="P65" s="49"/>
      <c r="Q65" s="28"/>
      <c r="R65" s="28"/>
    </row>
    <row r="66" spans="1:240" s="14" customFormat="1" x14ac:dyDescent="0.3">
      <c r="A66" s="36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8"/>
      <c r="O66" s="37"/>
      <c r="P66" s="37"/>
      <c r="Q66" s="39"/>
      <c r="R66" s="3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</row>
    <row r="67" spans="1:240" s="36" customFormat="1" x14ac:dyDescent="0.3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8"/>
      <c r="O67" s="37"/>
      <c r="P67" s="37"/>
      <c r="Q67" s="39"/>
      <c r="R67" s="3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14"/>
      <c r="ID67" s="14"/>
      <c r="IE67" s="14"/>
      <c r="IF67" s="14"/>
    </row>
    <row r="68" spans="1:240" s="36" customFormat="1" x14ac:dyDescent="0.3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8"/>
      <c r="O68" s="37"/>
      <c r="P68" s="37"/>
      <c r="Q68" s="39"/>
      <c r="R68" s="3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14"/>
      <c r="ID68" s="14"/>
      <c r="IE68" s="14"/>
      <c r="IF68" s="14"/>
    </row>
    <row r="69" spans="1:240" s="36" customFormat="1" x14ac:dyDescent="0.3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8"/>
      <c r="O69" s="37"/>
      <c r="P69" s="37"/>
      <c r="Q69" s="39"/>
      <c r="R69" s="3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14"/>
      <c r="ID69" s="14"/>
      <c r="IE69" s="14"/>
      <c r="IF69" s="14"/>
    </row>
    <row r="70" spans="1:240" s="36" customFormat="1" x14ac:dyDescent="0.3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8"/>
      <c r="O70" s="37"/>
      <c r="P70" s="37"/>
      <c r="Q70" s="39"/>
      <c r="R70" s="3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14"/>
      <c r="ID70" s="14"/>
      <c r="IE70" s="14"/>
      <c r="IF70" s="14"/>
    </row>
    <row r="71" spans="1:240" s="36" customFormat="1" x14ac:dyDescent="0.3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8"/>
      <c r="O71" s="37"/>
      <c r="P71" s="37"/>
      <c r="Q71" s="39"/>
      <c r="R71" s="3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14"/>
      <c r="ID71" s="14"/>
      <c r="IE71" s="14"/>
      <c r="IF71" s="14"/>
    </row>
    <row r="72" spans="1:240" s="36" customFormat="1" x14ac:dyDescent="0.3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8"/>
      <c r="O72" s="37"/>
      <c r="P72" s="37"/>
      <c r="Q72" s="39"/>
      <c r="R72" s="3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14"/>
      <c r="ID72" s="14"/>
      <c r="IE72" s="14"/>
      <c r="IF72" s="14"/>
    </row>
    <row r="73" spans="1:240" s="36" customFormat="1" x14ac:dyDescent="0.3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8"/>
      <c r="O73" s="37"/>
      <c r="P73" s="37"/>
      <c r="Q73" s="39"/>
      <c r="R73" s="3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14"/>
      <c r="ID73" s="14"/>
      <c r="IE73" s="14"/>
      <c r="IF73" s="14"/>
    </row>
    <row r="74" spans="1:240" s="36" customFormat="1" x14ac:dyDescent="0.3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8"/>
      <c r="O74" s="37"/>
      <c r="P74" s="37"/>
      <c r="Q74" s="39"/>
      <c r="R74" s="3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14"/>
      <c r="ID74" s="14"/>
      <c r="IE74" s="14"/>
      <c r="IF74" s="14"/>
    </row>
    <row r="75" spans="1:240" s="36" customFormat="1" x14ac:dyDescent="0.3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8"/>
      <c r="O75" s="37"/>
      <c r="P75" s="37"/>
      <c r="Q75" s="39"/>
      <c r="R75" s="3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14"/>
      <c r="ID75" s="14"/>
      <c r="IE75" s="14"/>
      <c r="IF75" s="14"/>
    </row>
    <row r="76" spans="1:240" s="36" customFormat="1" x14ac:dyDescent="0.3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8"/>
      <c r="O76" s="37"/>
      <c r="P76" s="37"/>
      <c r="Q76" s="39"/>
      <c r="R76" s="3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14"/>
      <c r="ID76" s="14"/>
      <c r="IE76" s="14"/>
      <c r="IF76" s="14"/>
    </row>
    <row r="77" spans="1:240" s="36" customFormat="1" x14ac:dyDescent="0.3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7"/>
      <c r="P77" s="37"/>
      <c r="Q77" s="39"/>
      <c r="R77" s="3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14"/>
      <c r="ID77" s="14"/>
      <c r="IE77" s="14"/>
      <c r="IF77" s="14"/>
    </row>
    <row r="78" spans="1:240" s="36" customFormat="1" x14ac:dyDescent="0.3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8"/>
      <c r="O78" s="37"/>
      <c r="P78" s="37"/>
      <c r="Q78" s="39"/>
      <c r="R78" s="3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14"/>
      <c r="ID78" s="14"/>
      <c r="IE78" s="14"/>
      <c r="IF78" s="14"/>
    </row>
    <row r="79" spans="1:240" s="14" customFormat="1" ht="15.75" customHeight="1" x14ac:dyDescent="0.3">
      <c r="A79" s="36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8"/>
      <c r="O79" s="37"/>
      <c r="P79" s="37"/>
      <c r="Q79" s="39"/>
      <c r="R79" s="3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</row>
    <row r="80" spans="1:240" s="14" customFormat="1" ht="15.75" customHeight="1" x14ac:dyDescent="0.3">
      <c r="A80" s="36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8"/>
      <c r="O80" s="37"/>
      <c r="P80" s="37"/>
      <c r="Q80" s="39"/>
      <c r="R80" s="3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</row>
    <row r="81" spans="1:236" s="14" customFormat="1" ht="15.75" customHeight="1" x14ac:dyDescent="0.3">
      <c r="A81" s="36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8"/>
      <c r="O81" s="37"/>
      <c r="P81" s="37"/>
      <c r="Q81" s="39"/>
      <c r="R81" s="3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</row>
    <row r="82" spans="1:236" s="14" customFormat="1" ht="15.75" customHeight="1" x14ac:dyDescent="0.3">
      <c r="A82" s="36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8"/>
      <c r="O82" s="37"/>
      <c r="P82" s="37"/>
      <c r="Q82" s="39"/>
      <c r="R82" s="3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</row>
    <row r="83" spans="1:236" s="14" customFormat="1" ht="15.75" customHeight="1" x14ac:dyDescent="0.3">
      <c r="A83" s="36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8"/>
      <c r="O83" s="37"/>
      <c r="P83" s="37"/>
      <c r="Q83" s="39"/>
      <c r="R83" s="3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</row>
    <row r="84" spans="1:236" s="14" customFormat="1" ht="15.75" customHeight="1" x14ac:dyDescent="0.3">
      <c r="A84" s="36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8"/>
      <c r="O84" s="37"/>
      <c r="P84" s="37"/>
      <c r="Q84" s="39"/>
      <c r="R84" s="3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</row>
    <row r="85" spans="1:236" s="14" customFormat="1" ht="15.75" customHeight="1" x14ac:dyDescent="0.3">
      <c r="A85" s="36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8"/>
      <c r="O85" s="37"/>
      <c r="P85" s="37"/>
      <c r="Q85" s="39"/>
      <c r="R85" s="3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</row>
    <row r="86" spans="1:236" s="14" customFormat="1" ht="15.75" customHeight="1" x14ac:dyDescent="0.3">
      <c r="A86" s="36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8"/>
      <c r="O86" s="37"/>
      <c r="P86" s="37"/>
      <c r="Q86" s="39"/>
      <c r="R86" s="3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</row>
    <row r="87" spans="1:236" s="14" customFormat="1" ht="15.75" customHeight="1" x14ac:dyDescent="0.3">
      <c r="A87" s="36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8"/>
      <c r="O87" s="37"/>
      <c r="P87" s="37"/>
      <c r="Q87" s="39"/>
      <c r="R87" s="3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</row>
    <row r="88" spans="1:236" ht="15.75" customHeight="1" x14ac:dyDescent="0.3"/>
    <row r="89" spans="1:236" ht="15.75" customHeight="1" x14ac:dyDescent="0.3"/>
    <row r="90" spans="1:236" ht="15.75" customHeight="1" x14ac:dyDescent="0.3"/>
    <row r="91" spans="1:236" ht="15.75" customHeight="1" x14ac:dyDescent="0.3"/>
  </sheetData>
  <mergeCells count="3">
    <mergeCell ref="A1:R2"/>
    <mergeCell ref="A3:R3"/>
    <mergeCell ref="O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68EF-4A8E-4A15-A78C-93AEB0BA2C68}">
  <dimension ref="B2:K8"/>
  <sheetViews>
    <sheetView tabSelected="1" workbookViewId="0">
      <selection activeCell="H11" sqref="H11"/>
    </sheetView>
  </sheetViews>
  <sheetFormatPr defaultRowHeight="14.4" x14ac:dyDescent="0.3"/>
  <cols>
    <col min="3" max="3" width="20" bestFit="1" customWidth="1"/>
    <col min="5" max="5" width="10.21875" bestFit="1" customWidth="1"/>
    <col min="7" max="7" width="17.109375" customWidth="1"/>
    <col min="8" max="8" width="20" bestFit="1" customWidth="1"/>
  </cols>
  <sheetData>
    <row r="2" spans="2:11" x14ac:dyDescent="0.3">
      <c r="G2" s="61" t="s">
        <v>71</v>
      </c>
      <c r="H2" s="62">
        <f>+AREA!Q11</f>
        <v>1352.72</v>
      </c>
      <c r="I2">
        <v>1352.72</v>
      </c>
    </row>
    <row r="3" spans="2:11" x14ac:dyDescent="0.3">
      <c r="B3" s="71" t="s">
        <v>76</v>
      </c>
      <c r="C3" s="72"/>
      <c r="D3" s="72"/>
      <c r="E3" s="72"/>
      <c r="F3" s="72"/>
      <c r="G3" s="72"/>
      <c r="H3" s="73"/>
    </row>
    <row r="4" spans="2:11" x14ac:dyDescent="0.3">
      <c r="B4" s="63" t="s">
        <v>72</v>
      </c>
      <c r="C4" s="63" t="s">
        <v>45</v>
      </c>
      <c r="D4" s="63" t="s">
        <v>46</v>
      </c>
      <c r="E4" s="63" t="s">
        <v>67</v>
      </c>
      <c r="F4" s="63" t="s">
        <v>73</v>
      </c>
      <c r="G4" s="63" t="s">
        <v>67</v>
      </c>
      <c r="H4" s="63" t="s">
        <v>74</v>
      </c>
    </row>
    <row r="5" spans="2:11" x14ac:dyDescent="0.3">
      <c r="B5" s="57">
        <v>1</v>
      </c>
      <c r="C5" s="57" t="s">
        <v>77</v>
      </c>
      <c r="D5" s="57" t="s">
        <v>51</v>
      </c>
      <c r="E5" s="64">
        <f>+'TYPICAL FLOOR'!E36</f>
        <v>188</v>
      </c>
      <c r="F5" s="57" t="s">
        <v>51</v>
      </c>
      <c r="G5" s="64">
        <f>+E5</f>
        <v>188</v>
      </c>
      <c r="H5" s="65">
        <f>+G5/$H$2</f>
        <v>0.13897924182388077</v>
      </c>
      <c r="I5" s="66">
        <f>+ROUND(H5,4)</f>
        <v>0.13900000000000001</v>
      </c>
      <c r="J5" s="66">
        <v>0.13900000000000001</v>
      </c>
      <c r="K5">
        <f>+$H$2*J5</f>
        <v>188.02808000000002</v>
      </c>
    </row>
    <row r="6" spans="2:11" x14ac:dyDescent="0.3">
      <c r="B6" s="57">
        <v>2</v>
      </c>
      <c r="C6" s="57" t="s">
        <v>52</v>
      </c>
      <c r="D6" s="57" t="s">
        <v>53</v>
      </c>
      <c r="E6" s="64">
        <f>+'TYPICAL FLOOR'!E37</f>
        <v>26</v>
      </c>
      <c r="F6" s="57" t="s">
        <v>75</v>
      </c>
      <c r="G6" s="64">
        <f>+E6/2.83</f>
        <v>9.1872791519434625</v>
      </c>
      <c r="H6" s="65">
        <f t="shared" ref="H6:H8" si="0">+G6/$H$2</f>
        <v>6.791707930646004E-3</v>
      </c>
      <c r="I6" s="66">
        <f t="shared" ref="I6:I8" si="1">+ROUND(H6,4)</f>
        <v>6.7999999999999996E-3</v>
      </c>
      <c r="J6" s="66">
        <v>6.7999999999999996E-3</v>
      </c>
      <c r="K6">
        <f t="shared" ref="K6:K8" si="2">+$H$2*J6</f>
        <v>9.1984960000000004</v>
      </c>
    </row>
    <row r="7" spans="2:11" x14ac:dyDescent="0.3">
      <c r="B7" s="57">
        <v>3</v>
      </c>
      <c r="C7" s="57" t="s">
        <v>69</v>
      </c>
      <c r="D7" s="57" t="s">
        <v>55</v>
      </c>
      <c r="E7" s="64">
        <f>+'TYPICAL FLOOR'!E38</f>
        <v>19</v>
      </c>
      <c r="F7" s="57" t="s">
        <v>55</v>
      </c>
      <c r="G7" s="64">
        <f>+E7</f>
        <v>19</v>
      </c>
      <c r="H7" s="65">
        <f t="shared" si="0"/>
        <v>1.4045774439647525E-2</v>
      </c>
      <c r="I7" s="66">
        <f t="shared" si="1"/>
        <v>1.4E-2</v>
      </c>
      <c r="J7" s="66">
        <v>1.41E-2</v>
      </c>
      <c r="K7">
        <f t="shared" si="2"/>
        <v>19.073352</v>
      </c>
    </row>
    <row r="8" spans="2:11" x14ac:dyDescent="0.3">
      <c r="B8" s="57">
        <v>4</v>
      </c>
      <c r="C8" s="57" t="s">
        <v>60</v>
      </c>
      <c r="D8" s="57" t="s">
        <v>51</v>
      </c>
      <c r="E8" s="64">
        <f>+'TYPICAL FLOOR'!E39</f>
        <v>25</v>
      </c>
      <c r="F8" s="57" t="s">
        <v>51</v>
      </c>
      <c r="G8" s="64">
        <f>+E8</f>
        <v>25</v>
      </c>
      <c r="H8" s="65">
        <f t="shared" si="0"/>
        <v>1.8481282157430952E-2</v>
      </c>
      <c r="I8" s="66">
        <f t="shared" si="1"/>
        <v>1.8499999999999999E-2</v>
      </c>
      <c r="J8" s="66">
        <v>1.8499999999999999E-2</v>
      </c>
      <c r="K8">
        <f t="shared" si="2"/>
        <v>25.025320000000001</v>
      </c>
    </row>
  </sheetData>
  <mergeCells count="1">
    <mergeCell ref="B3:H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26E4-AA70-4A00-8949-4AD59A458F44}">
  <dimension ref="A4:E39"/>
  <sheetViews>
    <sheetView topLeftCell="A22" workbookViewId="0">
      <selection activeCell="E46" sqref="E46"/>
    </sheetView>
  </sheetViews>
  <sheetFormatPr defaultRowHeight="14.4" x14ac:dyDescent="0.3"/>
  <cols>
    <col min="2" max="2" width="19.109375" bestFit="1" customWidth="1"/>
    <col min="5" max="5" width="17.6640625" bestFit="1" customWidth="1"/>
  </cols>
  <sheetData>
    <row r="4" spans="1:4" x14ac:dyDescent="0.3">
      <c r="A4" s="74" t="s">
        <v>56</v>
      </c>
      <c r="B4" s="75"/>
      <c r="C4" s="75"/>
      <c r="D4" s="76"/>
    </row>
    <row r="5" spans="1:4" x14ac:dyDescent="0.3">
      <c r="A5" s="58" t="s">
        <v>44</v>
      </c>
      <c r="B5" s="58" t="s">
        <v>45</v>
      </c>
      <c r="C5" s="58" t="s">
        <v>46</v>
      </c>
      <c r="D5" s="58" t="s">
        <v>47</v>
      </c>
    </row>
    <row r="6" spans="1:4" x14ac:dyDescent="0.3">
      <c r="A6" s="57"/>
      <c r="B6" s="57" t="s">
        <v>48</v>
      </c>
      <c r="C6" s="57" t="s">
        <v>49</v>
      </c>
      <c r="D6" s="59">
        <f>'[1]Abstract-Tar Plaster'!D35</f>
        <v>425.44874999999996</v>
      </c>
    </row>
    <row r="7" spans="1:4" x14ac:dyDescent="0.3">
      <c r="A7" s="57">
        <v>1</v>
      </c>
      <c r="B7" s="57" t="s">
        <v>50</v>
      </c>
      <c r="C7" s="57" t="s">
        <v>51</v>
      </c>
      <c r="D7" s="59">
        <f>'[1]Abstract-Tar Plaster'!D36</f>
        <v>63.051504750000014</v>
      </c>
    </row>
    <row r="8" spans="1:4" x14ac:dyDescent="0.3">
      <c r="A8" s="57">
        <v>2</v>
      </c>
      <c r="B8" s="57" t="s">
        <v>52</v>
      </c>
      <c r="C8" s="57" t="s">
        <v>53</v>
      </c>
      <c r="D8" s="59">
        <f>'[1]Abstract-Tar Plaster'!D37</f>
        <v>8.8272106650000026</v>
      </c>
    </row>
    <row r="9" spans="1:4" x14ac:dyDescent="0.3">
      <c r="A9" s="57">
        <v>3</v>
      </c>
      <c r="B9" s="57" t="s">
        <v>54</v>
      </c>
      <c r="C9" s="57" t="s">
        <v>55</v>
      </c>
      <c r="D9" s="59">
        <f>'[1]Abstract-Tar Plaster'!D38</f>
        <v>6.3051504750000014</v>
      </c>
    </row>
    <row r="11" spans="1:4" x14ac:dyDescent="0.3">
      <c r="A11" s="77" t="s">
        <v>57</v>
      </c>
      <c r="B11" s="77"/>
      <c r="C11" s="77"/>
      <c r="D11" s="77"/>
    </row>
    <row r="12" spans="1:4" x14ac:dyDescent="0.3">
      <c r="A12" s="58" t="s">
        <v>44</v>
      </c>
      <c r="B12" s="58" t="s">
        <v>45</v>
      </c>
      <c r="C12" s="58" t="s">
        <v>46</v>
      </c>
      <c r="D12" s="58" t="s">
        <v>47</v>
      </c>
    </row>
    <row r="13" spans="1:4" x14ac:dyDescent="0.3">
      <c r="A13" s="57">
        <v>1</v>
      </c>
      <c r="B13" s="57" t="s">
        <v>57</v>
      </c>
      <c r="C13" s="57" t="s">
        <v>58</v>
      </c>
      <c r="D13" s="59">
        <f>'[1]Abstract- Sanla Plaster'!D15</f>
        <v>382.28737500000005</v>
      </c>
    </row>
    <row r="14" spans="1:4" x14ac:dyDescent="0.3">
      <c r="A14" s="57">
        <v>3</v>
      </c>
      <c r="B14" s="57" t="s">
        <v>50</v>
      </c>
      <c r="C14" s="57" t="s">
        <v>51</v>
      </c>
      <c r="D14" s="59">
        <f>'[1]Abstract- Sanla Plaster'!D16</f>
        <v>59.707538474999993</v>
      </c>
    </row>
    <row r="15" spans="1:4" x14ac:dyDescent="0.3">
      <c r="A15" s="57">
        <v>4</v>
      </c>
      <c r="B15" s="57" t="s">
        <v>59</v>
      </c>
      <c r="C15" s="57" t="s">
        <v>53</v>
      </c>
      <c r="D15" s="59">
        <f>'[1]Abstract- Sanla Plaster'!D17</f>
        <v>8.3590553864999997</v>
      </c>
    </row>
    <row r="16" spans="1:4" x14ac:dyDescent="0.3">
      <c r="A16" s="57">
        <v>5</v>
      </c>
      <c r="B16" s="57" t="s">
        <v>60</v>
      </c>
      <c r="C16" s="57" t="s">
        <v>51</v>
      </c>
      <c r="D16" s="59">
        <f>'[1]Abstract- Sanla Plaster'!D18</f>
        <v>19.902512824999999</v>
      </c>
    </row>
    <row r="17" spans="1:4" x14ac:dyDescent="0.3">
      <c r="A17" s="57">
        <v>6</v>
      </c>
      <c r="B17" s="57" t="s">
        <v>54</v>
      </c>
      <c r="C17" s="57" t="s">
        <v>55</v>
      </c>
      <c r="D17" s="59">
        <f>'[1]Abstract- Sanla Plaster'!D19</f>
        <v>5.9707538474999993</v>
      </c>
    </row>
    <row r="19" spans="1:4" x14ac:dyDescent="0.3">
      <c r="A19" s="77" t="s">
        <v>61</v>
      </c>
      <c r="B19" s="77"/>
      <c r="C19" s="77"/>
      <c r="D19" s="77"/>
    </row>
    <row r="20" spans="1:4" x14ac:dyDescent="0.3">
      <c r="A20" s="58" t="s">
        <v>44</v>
      </c>
      <c r="B20" s="58" t="s">
        <v>45</v>
      </c>
      <c r="C20" s="58" t="s">
        <v>46</v>
      </c>
      <c r="D20" s="58" t="s">
        <v>47</v>
      </c>
    </row>
    <row r="21" spans="1:4" x14ac:dyDescent="0.3">
      <c r="A21" s="57">
        <v>1</v>
      </c>
      <c r="B21" s="57" t="s">
        <v>61</v>
      </c>
      <c r="C21" s="57" t="s">
        <v>58</v>
      </c>
      <c r="D21" s="59">
        <f>'[2]Abstract- EXP. Plaster'!D16</f>
        <v>297.18221000000005</v>
      </c>
    </row>
    <row r="22" spans="1:4" x14ac:dyDescent="0.3">
      <c r="A22" s="57">
        <v>2</v>
      </c>
      <c r="B22" s="57" t="s">
        <v>50</v>
      </c>
      <c r="C22" s="57" t="s">
        <v>51</v>
      </c>
      <c r="D22" s="59">
        <f>'[2]Abstract- EXP. Plaster'!D17</f>
        <v>44.042403522000001</v>
      </c>
    </row>
    <row r="23" spans="1:4" x14ac:dyDescent="0.3">
      <c r="A23" s="57">
        <v>3</v>
      </c>
      <c r="B23" s="57" t="s">
        <v>62</v>
      </c>
      <c r="C23" s="57" t="s">
        <v>53</v>
      </c>
      <c r="D23" s="59">
        <f>'[2]Abstract- EXP. Plaster'!D18</f>
        <v>6.1659364930800011</v>
      </c>
    </row>
    <row r="24" spans="1:4" x14ac:dyDescent="0.3">
      <c r="A24" s="57">
        <v>4</v>
      </c>
      <c r="B24" s="57" t="s">
        <v>54</v>
      </c>
      <c r="C24" s="57" t="s">
        <v>55</v>
      </c>
      <c r="D24" s="59">
        <f>'[2]Abstract- EXP. Plaster'!D19</f>
        <v>4.4042403522000004</v>
      </c>
    </row>
    <row r="26" spans="1:4" x14ac:dyDescent="0.3">
      <c r="A26" s="77" t="s">
        <v>66</v>
      </c>
      <c r="B26" s="77"/>
      <c r="C26" s="77"/>
      <c r="D26" s="77"/>
    </row>
    <row r="27" spans="1:4" x14ac:dyDescent="0.3">
      <c r="A27" s="58" t="s">
        <v>44</v>
      </c>
      <c r="B27" s="58" t="s">
        <v>45</v>
      </c>
      <c r="C27" s="58" t="s">
        <v>46</v>
      </c>
      <c r="D27" s="58" t="s">
        <v>47</v>
      </c>
    </row>
    <row r="28" spans="1:4" x14ac:dyDescent="0.3">
      <c r="A28" s="57">
        <v>1</v>
      </c>
      <c r="B28" s="57" t="s">
        <v>63</v>
      </c>
      <c r="C28" s="57" t="s">
        <v>58</v>
      </c>
      <c r="D28" s="59">
        <f>'[3]Abstract-SANLA PLASTER'!D27</f>
        <v>81.461000000000013</v>
      </c>
    </row>
    <row r="29" spans="1:4" x14ac:dyDescent="0.3">
      <c r="A29" s="57">
        <v>2</v>
      </c>
      <c r="B29" s="57" t="s">
        <v>50</v>
      </c>
      <c r="C29" s="57" t="s">
        <v>51</v>
      </c>
      <c r="D29" s="59">
        <f>'[3]Abstract-SANLA PLASTER'!D28</f>
        <v>12.072520200000001</v>
      </c>
    </row>
    <row r="30" spans="1:4" x14ac:dyDescent="0.3">
      <c r="A30" s="57">
        <v>3</v>
      </c>
      <c r="B30" s="57" t="s">
        <v>64</v>
      </c>
      <c r="C30" s="57" t="s">
        <v>53</v>
      </c>
      <c r="D30" s="59">
        <f>'[3]Abstract-SANLA PLASTER'!D29</f>
        <v>1.6901528280000004</v>
      </c>
    </row>
    <row r="31" spans="1:4" x14ac:dyDescent="0.3">
      <c r="A31" s="57">
        <v>4</v>
      </c>
      <c r="B31" s="57" t="s">
        <v>60</v>
      </c>
      <c r="C31" s="57" t="s">
        <v>51</v>
      </c>
      <c r="D31" s="59">
        <f>'[3]Abstract-SANLA PLASTER'!D30</f>
        <v>4.0241734000000005</v>
      </c>
    </row>
    <row r="32" spans="1:4" x14ac:dyDescent="0.3">
      <c r="A32" s="57">
        <v>5</v>
      </c>
      <c r="B32" s="57" t="s">
        <v>69</v>
      </c>
      <c r="C32" s="57" t="s">
        <v>65</v>
      </c>
      <c r="D32" s="59">
        <f>'[3]Abstract-SANLA PLASTER'!D31</f>
        <v>1.2072520200000003</v>
      </c>
    </row>
    <row r="34" spans="1:5" x14ac:dyDescent="0.3">
      <c r="A34" s="78" t="s">
        <v>68</v>
      </c>
      <c r="B34" s="78"/>
      <c r="C34" s="78"/>
      <c r="D34" s="78"/>
      <c r="E34" s="78"/>
    </row>
    <row r="35" spans="1:5" x14ac:dyDescent="0.3">
      <c r="A35" s="58" t="s">
        <v>44</v>
      </c>
      <c r="B35" s="58" t="s">
        <v>45</v>
      </c>
      <c r="C35" s="58" t="s">
        <v>46</v>
      </c>
      <c r="D35" s="58" t="s">
        <v>47</v>
      </c>
      <c r="E35" s="58" t="s">
        <v>70</v>
      </c>
    </row>
    <row r="36" spans="1:5" x14ac:dyDescent="0.3">
      <c r="A36" s="57">
        <v>1</v>
      </c>
      <c r="B36" s="57" t="s">
        <v>50</v>
      </c>
      <c r="C36" s="57" t="s">
        <v>51</v>
      </c>
      <c r="D36" s="60">
        <f>+D7+D14+D22+D29</f>
        <v>178.87396694700001</v>
      </c>
      <c r="E36" s="57">
        <f>+ROUND(D36*1.05,0)</f>
        <v>188</v>
      </c>
    </row>
    <row r="37" spans="1:5" x14ac:dyDescent="0.3">
      <c r="A37" s="57">
        <v>2</v>
      </c>
      <c r="B37" s="57" t="s">
        <v>52</v>
      </c>
      <c r="C37" s="57" t="s">
        <v>53</v>
      </c>
      <c r="D37" s="60">
        <f>+D8+D15+D23+D30</f>
        <v>25.042355372580005</v>
      </c>
      <c r="E37" s="57">
        <f t="shared" ref="E37:E39" si="0">+ROUND(D37*1.05,0)</f>
        <v>26</v>
      </c>
    </row>
    <row r="38" spans="1:5" x14ac:dyDescent="0.3">
      <c r="A38" s="57">
        <v>3</v>
      </c>
      <c r="B38" s="57" t="s">
        <v>54</v>
      </c>
      <c r="C38" s="57" t="s">
        <v>55</v>
      </c>
      <c r="D38" s="60">
        <f>+D9+D17+D24+D32</f>
        <v>17.887396694700001</v>
      </c>
      <c r="E38" s="57">
        <f t="shared" si="0"/>
        <v>19</v>
      </c>
    </row>
    <row r="39" spans="1:5" x14ac:dyDescent="0.3">
      <c r="A39" s="57">
        <v>4</v>
      </c>
      <c r="B39" s="57" t="s">
        <v>60</v>
      </c>
      <c r="C39" s="57" t="s">
        <v>51</v>
      </c>
      <c r="D39" s="60">
        <f>+D16+D31</f>
        <v>23.926686224999997</v>
      </c>
      <c r="E39" s="57">
        <f t="shared" si="0"/>
        <v>25</v>
      </c>
    </row>
  </sheetData>
  <mergeCells count="5">
    <mergeCell ref="A4:D4"/>
    <mergeCell ref="A11:D11"/>
    <mergeCell ref="A19:D19"/>
    <mergeCell ref="A26:D26"/>
    <mergeCell ref="A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AREA</vt:lpstr>
      <vt:lpstr>RATE ANALYSIS</vt:lpstr>
      <vt:lpstr>TYPICAL FLOOR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2015-06-05T18:17:20Z</dcterms:created>
  <dcterms:modified xsi:type="dcterms:W3CDTF">2025-05-03T07:29:09Z</dcterms:modified>
</cp:coreProperties>
</file>